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undfos-my.sharepoint.com/personal/2266_grundfos_com/Documents/PHR/GHaktier/SKAT kontrol 2011+2012/2025 model/"/>
    </mc:Choice>
  </mc:AlternateContent>
  <xr:revisionPtr revIDLastSave="3" documentId="8_{71AF5D2D-0D1B-486D-9F39-5DBEE59E0578}" xr6:coauthVersionLast="47" xr6:coauthVersionMax="47" xr10:uidLastSave="{C8741E22-674D-4ABF-B24E-C87465109822}"/>
  <bookViews>
    <workbookView xWindow="-120" yWindow="-120" windowWidth="38640" windowHeight="21120" firstSheet="1" activeTab="1" xr2:uid="{2C91710D-F9B4-45EA-A3C5-E040F7C0A3D7}"/>
  </bookViews>
  <sheets>
    <sheet name="Cognos_Office_Connection_Cache" sheetId="4" state="veryHidden" r:id="rId1"/>
    <sheet name="2017 og senere" sheetId="2" r:id="rId2"/>
    <sheet name="Før 2017" sheetId="5" r:id="rId3"/>
  </sheets>
  <definedNames>
    <definedName name="ID" localSheetId="1" hidden="1">"c6ce5a6a-f738-42fb-8cbd-5ad14b036643"</definedName>
    <definedName name="ID" localSheetId="0" hidden="1">"3b9d0599-da4f-4705-a654-fe8f331d4c72"</definedName>
    <definedName name="ID" localSheetId="2" hidden="1">"c6ce5a6a-f738-42fb-8cbd-5ad14b036643"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5" i="2" l="1"/>
  <c r="J61" i="2"/>
  <c r="A74" i="2"/>
  <c r="C73" i="2"/>
  <c r="H65" i="2"/>
  <c r="G65" i="2"/>
  <c r="G61" i="2" l="1"/>
  <c r="H61" i="2"/>
  <c r="J57" i="2"/>
  <c r="J53" i="2"/>
  <c r="J49" i="2"/>
  <c r="J45" i="2"/>
  <c r="J41" i="2"/>
  <c r="J37" i="2"/>
  <c r="J58" i="2"/>
  <c r="J56" i="2"/>
  <c r="J54" i="2"/>
  <c r="J52" i="2"/>
  <c r="J50" i="2"/>
  <c r="J48" i="2"/>
  <c r="J46" i="2"/>
  <c r="J44" i="2"/>
  <c r="J42" i="2"/>
  <c r="J40" i="2"/>
  <c r="J38" i="2"/>
  <c r="J36" i="2"/>
  <c r="J33" i="2"/>
  <c r="J34" i="2"/>
  <c r="D36" i="5"/>
  <c r="A40" i="5"/>
  <c r="A36" i="5"/>
  <c r="A35" i="5"/>
  <c r="A34" i="5"/>
  <c r="B17" i="5" l="1"/>
  <c r="D34" i="5" l="1"/>
  <c r="D35" i="5"/>
  <c r="D32" i="5"/>
  <c r="D31" i="5"/>
  <c r="D30" i="5"/>
  <c r="D28" i="5"/>
  <c r="D27" i="5"/>
  <c r="D25" i="5"/>
  <c r="D24" i="5"/>
  <c r="D22" i="5"/>
  <c r="D21" i="5"/>
  <c r="D19" i="5"/>
  <c r="D18" i="5"/>
  <c r="D16" i="5"/>
  <c r="D15" i="5"/>
  <c r="D14" i="5"/>
  <c r="H10" i="5"/>
  <c r="H13" i="5" s="1"/>
  <c r="H33" i="2"/>
  <c r="H37" i="2"/>
  <c r="H41" i="2"/>
  <c r="H45" i="2"/>
  <c r="H49" i="2"/>
  <c r="H53" i="2"/>
  <c r="H57" i="2"/>
  <c r="G57" i="2"/>
  <c r="G53" i="2"/>
  <c r="G49" i="2"/>
  <c r="G45" i="2"/>
  <c r="G41" i="2"/>
  <c r="G37" i="2"/>
  <c r="G33" i="2"/>
  <c r="D17" i="5" l="1"/>
  <c r="D20" i="5" s="1"/>
  <c r="H16" i="5"/>
  <c r="H20" i="5" s="1"/>
  <c r="H23" i="5" s="1"/>
  <c r="H26" i="5" s="1"/>
  <c r="H29" i="5" s="1"/>
  <c r="H32" i="5" s="1"/>
  <c r="H36" i="5" s="1"/>
  <c r="H11" i="5"/>
  <c r="B20" i="5"/>
  <c r="I8" i="5" l="1"/>
  <c r="D23" i="5"/>
  <c r="D26" i="5" s="1"/>
  <c r="I9" i="5"/>
  <c r="I7" i="5"/>
  <c r="H14" i="5"/>
  <c r="B23" i="5"/>
  <c r="I10" i="5" l="1"/>
  <c r="I12" i="5" s="1"/>
  <c r="D29" i="5"/>
  <c r="B26" i="5"/>
  <c r="H17" i="5"/>
  <c r="I13" i="5" l="1"/>
  <c r="I15" i="5" s="1"/>
  <c r="I11" i="5"/>
  <c r="H21" i="5"/>
  <c r="B29" i="5"/>
  <c r="D33" i="5"/>
  <c r="D37" i="5" s="1"/>
  <c r="I16" i="5" l="1"/>
  <c r="I14" i="5"/>
  <c r="B33" i="5"/>
  <c r="B37" i="5" s="1"/>
  <c r="H37" i="5" s="1"/>
  <c r="G41" i="5" s="1"/>
  <c r="H33" i="5"/>
  <c r="H24" i="5"/>
  <c r="H27" i="5"/>
  <c r="H30" i="5"/>
  <c r="B30" i="2" l="1"/>
  <c r="J32" i="2" s="1"/>
  <c r="I18" i="5"/>
  <c r="I19" i="5" s="1"/>
  <c r="I20" i="5" s="1"/>
  <c r="I22" i="5" s="1"/>
  <c r="G38" i="5"/>
  <c r="I17" i="5"/>
  <c r="B35" i="2" l="1"/>
  <c r="J35" i="2" s="1"/>
  <c r="I23" i="5"/>
  <c r="I25" i="5" s="1"/>
  <c r="I21" i="5"/>
  <c r="B39" i="2" l="1"/>
  <c r="J39" i="2" s="1"/>
  <c r="I26" i="5"/>
  <c r="I28" i="5" s="1"/>
  <c r="I24" i="5"/>
  <c r="B43" i="2" l="1"/>
  <c r="J43" i="2" s="1"/>
  <c r="I29" i="5"/>
  <c r="I31" i="5" s="1"/>
  <c r="I27" i="5"/>
  <c r="B47" i="2" l="1"/>
  <c r="J47" i="2" s="1"/>
  <c r="I32" i="5"/>
  <c r="I30" i="5"/>
  <c r="B51" i="2" l="1"/>
  <c r="J51" i="2" s="1"/>
  <c r="I34" i="5"/>
  <c r="I35" i="5" s="1"/>
  <c r="I33" i="5"/>
  <c r="B55" i="2" l="1"/>
  <c r="J55" i="2" s="1"/>
  <c r="I36" i="5"/>
  <c r="I37" i="5" s="1"/>
  <c r="D30" i="2" s="1"/>
  <c r="D32" i="2" l="1"/>
  <c r="D34" i="2" s="1"/>
  <c r="B59" i="2"/>
  <c r="J59" i="2" l="1"/>
  <c r="B63" i="2"/>
  <c r="D35" i="2"/>
  <c r="D36" i="2" s="1"/>
  <c r="B67" i="2" l="1"/>
  <c r="D38" i="2"/>
  <c r="D39" i="2" s="1"/>
  <c r="D40" i="2" l="1"/>
  <c r="D42" i="2" l="1"/>
  <c r="D43" i="2" s="1"/>
  <c r="D44" i="2" l="1"/>
  <c r="D46" i="2" l="1"/>
  <c r="D47" i="2" s="1"/>
  <c r="D48" i="2" l="1"/>
  <c r="D50" i="2" l="1"/>
  <c r="D51" i="2" s="1"/>
  <c r="D52" i="2" l="1"/>
  <c r="D54" i="2" l="1"/>
  <c r="D55" i="2" s="1"/>
  <c r="D56" i="2" l="1"/>
  <c r="D58" i="2" s="1"/>
  <c r="D59" i="2" l="1"/>
  <c r="D60" i="2" l="1"/>
  <c r="D62" i="2" l="1"/>
  <c r="D63" i="2" s="1"/>
  <c r="D64" i="2" l="1"/>
  <c r="D66" i="2" s="1"/>
  <c r="D74" i="2" s="1"/>
  <c r="D67" i="2" l="1"/>
  <c r="D76" i="2"/>
</calcChain>
</file>

<file path=xl/sharedStrings.xml><?xml version="1.0" encoding="utf-8"?>
<sst xmlns="http://schemas.openxmlformats.org/spreadsheetml/2006/main" count="127" uniqueCount="79">
  <si>
    <t>Antal</t>
  </si>
  <si>
    <t>Køb/salg</t>
  </si>
  <si>
    <t>Anskaffelsessum</t>
  </si>
  <si>
    <t>Total</t>
  </si>
  <si>
    <t xml:space="preserve">Køb </t>
  </si>
  <si>
    <t>Salg inden årets køb</t>
  </si>
  <si>
    <t>Salg efter årets køb</t>
  </si>
  <si>
    <t>Høj rabat</t>
  </si>
  <si>
    <t xml:space="preserve">Lav rabat </t>
  </si>
  <si>
    <t>Anskaffelseskurser</t>
  </si>
  <si>
    <t>Fremgangsmåde</t>
  </si>
  <si>
    <t>Ingen rabat</t>
  </si>
  <si>
    <t>Beregning af skattepligtig gevinst/tab ved salg af Grundfos medarbejderaktier</t>
  </si>
  <si>
    <t>År</t>
  </si>
  <si>
    <t>År og model</t>
  </si>
  <si>
    <t>SKEMA 1</t>
  </si>
  <si>
    <t>SKEMA 3</t>
  </si>
  <si>
    <t>Solgte aktier</t>
  </si>
  <si>
    <t>Solgt i alt inden 1/1 2009</t>
  </si>
  <si>
    <t>Rest</t>
  </si>
  <si>
    <t>Solgt i alt inden 1/1 2010</t>
  </si>
  <si>
    <t>Solgt i alt inden 1/1 2011</t>
  </si>
  <si>
    <t>Anskaffelseskurs</t>
  </si>
  <si>
    <t>2001 (50 %) Løn</t>
  </si>
  <si>
    <t>Solgt i alt inden 1/1 2012</t>
  </si>
  <si>
    <t>2001 (65 %) Anciennitet</t>
  </si>
  <si>
    <t>I alt</t>
  </si>
  <si>
    <t>2003 (50 %) Løn</t>
  </si>
  <si>
    <t>Solgt i alt inden 1/1 2013</t>
  </si>
  <si>
    <t>2003 (65 %) Anciennitet</t>
  </si>
  <si>
    <t>2004 (50 %) Løn</t>
  </si>
  <si>
    <t>Solgt i alt inden 1/1 2014</t>
  </si>
  <si>
    <t>2004 (65 %) Anciennitet</t>
  </si>
  <si>
    <t>2005 (50 %) Løn</t>
  </si>
  <si>
    <t>Solgt i alt inden 1/1 2015</t>
  </si>
  <si>
    <t>2005 (65 %) Anciennitet</t>
  </si>
  <si>
    <t>2007 (50 %) Løn</t>
  </si>
  <si>
    <t>Solgt i alt inden 1/1 2016</t>
  </si>
  <si>
    <t>2007 (65 %) Anciennitet</t>
  </si>
  <si>
    <t>2011 (fuld pris)</t>
  </si>
  <si>
    <t>2011 (40 % rabat)</t>
  </si>
  <si>
    <t>Solgt i alt inden 1/1 2017</t>
  </si>
  <si>
    <t>2011 (75 % rabat)</t>
  </si>
  <si>
    <t>Anskaffede aktier</t>
  </si>
  <si>
    <r>
      <t xml:space="preserve">Solgt i alt </t>
    </r>
    <r>
      <rPr>
        <b/>
        <i/>
        <sz val="10"/>
        <rFont val="Calibri"/>
        <family val="2"/>
        <scheme val="minor"/>
      </rPr>
      <t>inden</t>
    </r>
    <r>
      <rPr>
        <b/>
        <sz val="10"/>
        <rFont val="Calibri"/>
        <family val="2"/>
        <scheme val="minor"/>
      </rPr>
      <t xml:space="preserve"> tildeling i 2016</t>
    </r>
  </si>
  <si>
    <r>
      <t xml:space="preserve">Solgt i alt </t>
    </r>
    <r>
      <rPr>
        <b/>
        <i/>
        <sz val="10"/>
        <rFont val="Calibri"/>
        <family val="2"/>
        <scheme val="minor"/>
      </rPr>
      <t>efter</t>
    </r>
    <r>
      <rPr>
        <b/>
        <sz val="10"/>
        <rFont val="Calibri"/>
        <family val="2"/>
        <scheme val="minor"/>
      </rPr>
      <t xml:space="preserve"> tildeling i 2016</t>
    </r>
  </si>
  <si>
    <t>SKEMA 3A</t>
  </si>
  <si>
    <t>SKEMA 3B</t>
  </si>
  <si>
    <t>Beregning af skattepligtig gevinst/tab ved salg af Grundfos medarbejderaktier (aktier anskaffet før 2017)</t>
  </si>
  <si>
    <t>1998 - 2001 (gratis)</t>
  </si>
  <si>
    <t>Overføres til SKEMA 1</t>
  </si>
  <si>
    <t>SKEMA 2</t>
  </si>
  <si>
    <t>Generelt</t>
  </si>
  <si>
    <t>Gevinst eller tab ved salg af aktier beregnes som forskellen mellem salgssum og anskaffelsessum.</t>
  </si>
  <si>
    <t>Undtagelser</t>
  </si>
  <si>
    <t>I følgende situationer kan beregningsmodellen ikke anvendes uden modifikationer:</t>
  </si>
  <si>
    <t>2. For medarbejdere, som i ejertiden har været ind- eller udstationeret</t>
  </si>
  <si>
    <t>Til rubrik 67 på Årsopgørelsen</t>
  </si>
  <si>
    <t>Overført fra skema 3 (før 2017)</t>
  </si>
  <si>
    <t>Anskaffelsessummen opgøres efter en gennemsnitsmetode på grundlag af antal og beløb for anskaffede og solgte aktier. Størrelsen af gevinst</t>
  </si>
  <si>
    <r>
      <t xml:space="preserve">Resultat nederst I skema 3A overføres til </t>
    </r>
    <r>
      <rPr>
        <b/>
        <sz val="11"/>
        <rFont val="Calibri"/>
        <family val="2"/>
        <scheme val="minor"/>
      </rPr>
      <t>SKEMA 1</t>
    </r>
  </si>
  <si>
    <r>
      <t>1. Indsæt antal anskaffede aktier i SKEMA 3A (</t>
    </r>
    <r>
      <rPr>
        <b/>
        <sz val="11"/>
        <rFont val="Calibri"/>
        <family val="2"/>
        <scheme val="minor"/>
      </rPr>
      <t>positive tal I hvide felter</t>
    </r>
    <r>
      <rPr>
        <sz val="11"/>
        <rFont val="Calibri"/>
        <family val="2"/>
        <scheme val="minor"/>
      </rPr>
      <t>)</t>
    </r>
  </si>
  <si>
    <r>
      <t xml:space="preserve">2. Indsæt antal solgte aktier i 3B </t>
    </r>
    <r>
      <rPr>
        <b/>
        <sz val="11"/>
        <rFont val="Calibri"/>
        <family val="2"/>
        <scheme val="minor"/>
      </rPr>
      <t>(positive tal I hvide felter</t>
    </r>
    <r>
      <rPr>
        <sz val="11"/>
        <rFont val="Calibri"/>
        <family val="2"/>
        <scheme val="minor"/>
      </rPr>
      <t>)</t>
    </r>
  </si>
  <si>
    <r>
      <t xml:space="preserve">3.  </t>
    </r>
    <r>
      <rPr>
        <b/>
        <sz val="12"/>
        <color theme="1"/>
        <rFont val="Calibri"/>
        <family val="2"/>
        <scheme val="minor"/>
      </rPr>
      <t>I SKEMA 1:</t>
    </r>
    <r>
      <rPr>
        <sz val="12"/>
        <color theme="1"/>
        <rFont val="Calibri"/>
        <family val="2"/>
        <scheme val="minor"/>
      </rPr>
      <t xml:space="preserve"> Udfyld de</t>
    </r>
    <r>
      <rPr>
        <b/>
        <sz val="12"/>
        <color theme="1"/>
        <rFont val="Calibri"/>
        <family val="2"/>
        <scheme val="minor"/>
      </rPr>
      <t xml:space="preserve"> hvide felter</t>
    </r>
    <r>
      <rPr>
        <sz val="12"/>
        <color theme="1"/>
        <rFont val="Calibri"/>
        <family val="2"/>
        <scheme val="minor"/>
      </rPr>
      <t xml:space="preserve"> med </t>
    </r>
    <r>
      <rPr>
        <b/>
        <sz val="12"/>
        <color theme="1"/>
        <rFont val="Calibri"/>
        <family val="2"/>
        <scheme val="minor"/>
      </rPr>
      <t>antal købte</t>
    </r>
    <r>
      <rPr>
        <sz val="12"/>
        <color theme="1"/>
        <rFont val="Calibri"/>
        <family val="2"/>
        <scheme val="minor"/>
      </rPr>
      <t xml:space="preserve"> aktier og </t>
    </r>
    <r>
      <rPr>
        <b/>
        <sz val="12"/>
        <color theme="1"/>
        <rFont val="Calibri"/>
        <family val="2"/>
        <scheme val="minor"/>
      </rPr>
      <t>antal solgte</t>
    </r>
    <r>
      <rPr>
        <sz val="12"/>
        <color theme="1"/>
        <rFont val="Calibri"/>
        <family val="2"/>
        <scheme val="minor"/>
      </rPr>
      <t xml:space="preserve"> aktier I de enkelte år og udfyld de</t>
    </r>
    <r>
      <rPr>
        <b/>
        <sz val="12"/>
        <color theme="1"/>
        <rFont val="Calibri"/>
        <family val="2"/>
        <scheme val="minor"/>
      </rPr>
      <t xml:space="preserve"> gule felter</t>
    </r>
    <r>
      <rPr>
        <sz val="12"/>
        <color theme="1"/>
        <rFont val="Calibri"/>
        <family val="2"/>
        <scheme val="minor"/>
      </rPr>
      <t xml:space="preserve"> med </t>
    </r>
    <r>
      <rPr>
        <b/>
        <sz val="12"/>
        <color theme="1"/>
        <rFont val="Calibri"/>
        <family val="2"/>
        <scheme val="minor"/>
      </rPr>
      <t>anskaffelsessummer</t>
    </r>
  </si>
  <si>
    <r>
      <t xml:space="preserve">4.  </t>
    </r>
    <r>
      <rPr>
        <b/>
        <sz val="12"/>
        <color theme="1"/>
        <rFont val="Calibri"/>
        <family val="2"/>
        <scheme val="minor"/>
      </rPr>
      <t>I SKEMA 2</t>
    </r>
    <r>
      <rPr>
        <sz val="12"/>
        <color theme="1"/>
        <rFont val="Calibri"/>
        <family val="2"/>
        <scheme val="minor"/>
      </rPr>
      <t xml:space="preserve"> (nederst på siden): Indsæt beløb modtaget fra salg (</t>
    </r>
    <r>
      <rPr>
        <b/>
        <sz val="12"/>
        <color theme="1"/>
        <rFont val="Calibri"/>
        <family val="2"/>
        <scheme val="minor"/>
      </rPr>
      <t>salgssum</t>
    </r>
    <r>
      <rPr>
        <sz val="12"/>
        <color theme="1"/>
        <rFont val="Calibri"/>
        <family val="2"/>
        <scheme val="minor"/>
      </rPr>
      <t>) i det gule felt.</t>
    </r>
  </si>
  <si>
    <t>eller tab er derfor uafhængig af, hvilke aktier (dvs. fra hvilket udbud/år), der sælges.</t>
  </si>
  <si>
    <r>
      <t xml:space="preserve">1.  Har du </t>
    </r>
    <r>
      <rPr>
        <b/>
        <sz val="12"/>
        <color theme="1"/>
        <rFont val="Calibri"/>
        <family val="2"/>
        <scheme val="minor"/>
      </rPr>
      <t>udelukkende købt aktier I 2017 eller senere</t>
    </r>
    <r>
      <rPr>
        <sz val="12"/>
        <color theme="1"/>
        <rFont val="Calibri"/>
        <family val="2"/>
        <scheme val="minor"/>
      </rPr>
      <t xml:space="preserve">, kan du nøjes med at udfylde nedenstående </t>
    </r>
    <r>
      <rPr>
        <b/>
        <sz val="12"/>
        <color theme="1"/>
        <rFont val="Calibri"/>
        <family val="2"/>
        <scheme val="minor"/>
      </rPr>
      <t>SKEMA 1 og 2</t>
    </r>
    <r>
      <rPr>
        <sz val="12"/>
        <color theme="1"/>
        <rFont val="Calibri"/>
        <family val="2"/>
        <scheme val="minor"/>
      </rPr>
      <t>.</t>
    </r>
  </si>
  <si>
    <r>
      <t xml:space="preserve">2.  Har du købt/fået </t>
    </r>
    <r>
      <rPr>
        <b/>
        <sz val="12"/>
        <color theme="1"/>
        <rFont val="Calibri"/>
        <family val="2"/>
        <scheme val="minor"/>
      </rPr>
      <t>aktier forud for 2017</t>
    </r>
    <r>
      <rPr>
        <sz val="12"/>
        <color theme="1"/>
        <rFont val="Calibri"/>
        <family val="2"/>
        <scheme val="minor"/>
      </rPr>
      <t>, skal du</t>
    </r>
    <r>
      <rPr>
        <b/>
        <sz val="12"/>
        <color theme="1"/>
        <rFont val="Calibri"/>
        <family val="2"/>
        <scheme val="minor"/>
      </rPr>
      <t xml:space="preserve"> også udfylde SKEMA 3</t>
    </r>
    <r>
      <rPr>
        <sz val="12"/>
        <color theme="1"/>
        <rFont val="Calibri"/>
        <family val="2"/>
        <scheme val="minor"/>
      </rPr>
      <t xml:space="preserve"> (separat ark/fane ved siden af "</t>
    </r>
    <r>
      <rPr>
        <b/>
        <sz val="12"/>
        <color theme="1"/>
        <rFont val="Calibri"/>
        <family val="2"/>
        <scheme val="minor"/>
      </rPr>
      <t>Før 2017</t>
    </r>
    <r>
      <rPr>
        <sz val="12"/>
        <color theme="1"/>
        <rFont val="Calibri"/>
        <family val="2"/>
        <scheme val="minor"/>
      </rPr>
      <t>")</t>
    </r>
  </si>
  <si>
    <t>Opgørelse af skattemæssig anskaffelsessum fra og med 2017</t>
  </si>
  <si>
    <t>Antal aktier</t>
  </si>
  <si>
    <t>* Har du solgt aktier i 2011, men ikke købt aktier til fuld pris i 2011, kan du frit vælge, hvilket af de 2 felter, du benytter</t>
  </si>
  <si>
    <r>
      <t xml:space="preserve">Solgt i alt </t>
    </r>
    <r>
      <rPr>
        <b/>
        <i/>
        <sz val="10"/>
        <rFont val="Calibri"/>
        <family val="2"/>
        <scheme val="minor"/>
      </rPr>
      <t>inden</t>
    </r>
    <r>
      <rPr>
        <b/>
        <sz val="10"/>
        <rFont val="Calibri"/>
        <family val="2"/>
        <scheme val="minor"/>
      </rPr>
      <t xml:space="preserve"> køb til fuld pris i 2011*</t>
    </r>
  </si>
  <si>
    <r>
      <t xml:space="preserve">Solgt i alt </t>
    </r>
    <r>
      <rPr>
        <b/>
        <i/>
        <sz val="10"/>
        <rFont val="Calibri"/>
        <family val="2"/>
        <scheme val="minor"/>
      </rPr>
      <t>efter</t>
    </r>
    <r>
      <rPr>
        <b/>
        <sz val="10"/>
        <rFont val="Calibri"/>
        <family val="2"/>
        <scheme val="minor"/>
      </rPr>
      <t xml:space="preserve"> køb til fuld pris i 2011*</t>
    </r>
  </si>
  <si>
    <r>
      <t xml:space="preserve">   b) </t>
    </r>
    <r>
      <rPr>
        <b/>
        <sz val="12"/>
        <color theme="1"/>
        <rFont val="Calibri"/>
        <family val="2"/>
        <scheme val="minor"/>
      </rPr>
      <t xml:space="preserve">Salgssummer og antal solgte aktier </t>
    </r>
    <r>
      <rPr>
        <sz val="12"/>
        <color theme="1"/>
        <rFont val="Calibri"/>
        <family val="2"/>
        <scheme val="minor"/>
      </rPr>
      <t xml:space="preserve">fremgår I Global Shares portalen (under "Sales History" - lyseblå "knap"). Antal solgte aktier indtastes som </t>
    </r>
    <r>
      <rPr>
        <b/>
        <sz val="12"/>
        <color theme="1"/>
        <rFont val="Calibri"/>
        <family val="2"/>
        <scheme val="minor"/>
      </rPr>
      <t>negative tal</t>
    </r>
    <r>
      <rPr>
        <sz val="12"/>
        <color theme="1"/>
        <rFont val="Calibri"/>
        <family val="2"/>
        <scheme val="minor"/>
      </rPr>
      <t>. Skattemæssig anskaffelsessummen for solgte aktier beregnes automatisk.</t>
    </r>
  </si>
  <si>
    <r>
      <t xml:space="preserve">   a) </t>
    </r>
    <r>
      <rPr>
        <b/>
        <sz val="12"/>
        <color theme="1"/>
        <rFont val="Calibri"/>
        <family val="2"/>
        <scheme val="minor"/>
      </rPr>
      <t xml:space="preserve">Anskaffelsessummer </t>
    </r>
    <r>
      <rPr>
        <sz val="12"/>
        <color theme="1"/>
        <rFont val="Calibri"/>
        <family val="2"/>
        <scheme val="minor"/>
      </rPr>
      <t xml:space="preserve">og antal købte aktier fra og med 2017 fremgår af siden "My shares" I Global Shares portalen. Antal og beløb indtastes som </t>
    </r>
    <r>
      <rPr>
        <b/>
        <sz val="12"/>
        <color theme="1"/>
        <rFont val="Calibri"/>
        <family val="2"/>
        <scheme val="minor"/>
      </rPr>
      <t>positive tal</t>
    </r>
    <r>
      <rPr>
        <sz val="12"/>
        <color theme="1"/>
        <rFont val="Calibri"/>
        <family val="2"/>
        <scheme val="minor"/>
      </rPr>
      <t>. I portalen er anskaffelser med forskellige rabatter angivet med A, B og C efter årstallet (A er billigst/højeste rabat). Til info er anskaffelseskurserne I de enkelte år også anført til højre for SKEMA 1.</t>
    </r>
  </si>
  <si>
    <t>Salgssum 2025</t>
  </si>
  <si>
    <t>Gevinst/tab til beskatning I 2025</t>
  </si>
  <si>
    <r>
      <t xml:space="preserve">5.  Gevinst/tab, som fremgår nederst i </t>
    </r>
    <r>
      <rPr>
        <b/>
        <sz val="12"/>
        <color theme="1"/>
        <rFont val="Calibri"/>
        <family val="2"/>
        <scheme val="minor"/>
      </rPr>
      <t>SKEMA 2</t>
    </r>
    <r>
      <rPr>
        <sz val="12"/>
        <color theme="1"/>
        <rFont val="Calibri"/>
        <family val="2"/>
        <scheme val="minor"/>
      </rPr>
      <t>,  indsættes I rubrik 67 på din årsopgørelse for salgsåret over for SKAT.</t>
    </r>
  </si>
  <si>
    <t>1. Hvis man ved køb af aktier i et eller flere af årene 2017-2025 er blevet beskattet af rabat i købsåret. I så fald kan beløbet til beskatning tillægges anskaffelsessummen for året.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</si>
</sst>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Times New Roman"/>
      <family val="1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2"/>
      <name val="Times New Roman"/>
      <family val="1"/>
    </font>
    <font>
      <b/>
      <sz val="10"/>
      <name val="Times New Roman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3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57">
    <xf numFmtId="0" fontId="0" fillId="0" borderId="0"/>
    <xf numFmtId="43" fontId="1" fillId="0" borderId="0" applyFont="0" applyFill="0" applyBorder="0" applyAlignment="0" applyProtection="0"/>
    <xf numFmtId="0" fontId="6" fillId="0" borderId="4" applyNumberFormat="0" applyFill="0" applyProtection="0">
      <alignment horizontal="center" vertical="center"/>
    </xf>
    <xf numFmtId="3" fontId="7" fillId="0" borderId="5" applyFont="0" applyFill="0" applyAlignment="0" applyProtection="0"/>
    <xf numFmtId="3" fontId="7" fillId="0" borderId="5" applyFont="0" applyFill="0" applyAlignment="0" applyProtection="0"/>
    <xf numFmtId="3" fontId="7" fillId="0" borderId="5" applyFont="0" applyFill="0" applyAlignment="0" applyProtection="0"/>
    <xf numFmtId="3" fontId="7" fillId="0" borderId="5" applyFont="0" applyFill="0" applyAlignment="0" applyProtection="0"/>
    <xf numFmtId="3" fontId="7" fillId="0" borderId="5" applyFont="0" applyFill="0" applyAlignment="0" applyProtection="0"/>
    <xf numFmtId="3" fontId="7" fillId="0" borderId="5" applyFont="0" applyFill="0" applyAlignment="0" applyProtection="0"/>
    <xf numFmtId="3" fontId="7" fillId="0" borderId="5" applyFont="0" applyFill="0" applyAlignment="0" applyProtection="0"/>
    <xf numFmtId="3" fontId="7" fillId="0" borderId="5" applyFont="0" applyFill="0" applyAlignment="0" applyProtection="0"/>
    <xf numFmtId="3" fontId="6" fillId="0" borderId="4" applyNumberFormat="0" applyFill="0" applyAlignment="0" applyProtection="0"/>
    <xf numFmtId="0" fontId="6" fillId="0" borderId="4" applyNumberFormat="0" applyFill="0" applyAlignment="0" applyProtection="0"/>
    <xf numFmtId="3" fontId="6" fillId="0" borderId="4" applyNumberFormat="0" applyFill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3" fontId="7" fillId="0" borderId="0" applyNumberFormat="0" applyBorder="0" applyAlignment="0" applyProtection="0"/>
    <xf numFmtId="3" fontId="7" fillId="0" borderId="0" applyNumberFormat="0" applyBorder="0" applyAlignment="0" applyProtection="0"/>
    <xf numFmtId="3" fontId="7" fillId="0" borderId="0" applyNumberFormat="0" applyBorder="0" applyAlignment="0" applyProtection="0"/>
    <xf numFmtId="3" fontId="7" fillId="0" borderId="0" applyNumberFormat="0" applyBorder="0" applyAlignment="0" applyProtection="0"/>
    <xf numFmtId="3" fontId="7" fillId="0" borderId="0" applyNumberFormat="0" applyBorder="0" applyAlignment="0" applyProtection="0"/>
    <xf numFmtId="3" fontId="7" fillId="0" borderId="5" applyNumberFormat="0" applyBorder="0" applyAlignment="0" applyProtection="0"/>
    <xf numFmtId="3" fontId="7" fillId="0" borderId="5" applyNumberFormat="0" applyBorder="0" applyAlignment="0" applyProtection="0"/>
    <xf numFmtId="3" fontId="7" fillId="0" borderId="5" applyNumberFormat="0" applyBorder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0" fontId="7" fillId="0" borderId="5">
      <alignment horizontal="right" vertical="center"/>
    </xf>
    <xf numFmtId="3" fontId="7" fillId="7" borderId="5">
      <alignment horizontal="center" vertical="center"/>
    </xf>
    <xf numFmtId="0" fontId="7" fillId="7" borderId="5">
      <alignment horizontal="right" vertical="center"/>
    </xf>
    <xf numFmtId="0" fontId="6" fillId="0" borderId="6">
      <alignment horizontal="left" vertical="center"/>
    </xf>
    <xf numFmtId="0" fontId="6" fillId="0" borderId="7">
      <alignment horizontal="center" vertical="center"/>
    </xf>
    <xf numFmtId="0" fontId="8" fillId="0" borderId="8">
      <alignment horizontal="center" vertical="center"/>
    </xf>
    <xf numFmtId="0" fontId="7" fillId="8" borderId="5"/>
    <xf numFmtId="3" fontId="9" fillId="0" borderId="5"/>
    <xf numFmtId="3" fontId="10" fillId="0" borderId="5"/>
    <xf numFmtId="0" fontId="6" fillId="0" borderId="7">
      <alignment horizontal="left" vertical="top"/>
    </xf>
    <xf numFmtId="0" fontId="11" fillId="0" borderId="5"/>
    <xf numFmtId="0" fontId="6" fillId="0" borderId="7">
      <alignment horizontal="left" vertical="center"/>
    </xf>
    <xf numFmtId="0" fontId="7" fillId="7" borderId="9"/>
    <xf numFmtId="3" fontId="7" fillId="0" borderId="5">
      <alignment horizontal="right" vertical="center"/>
    </xf>
    <xf numFmtId="0" fontId="6" fillId="0" borderId="7">
      <alignment horizontal="right" vertical="center"/>
    </xf>
    <xf numFmtId="0" fontId="7" fillId="0" borderId="8">
      <alignment horizontal="center" vertical="center"/>
    </xf>
    <xf numFmtId="3" fontId="7" fillId="0" borderId="5"/>
    <xf numFmtId="3" fontId="7" fillId="0" borderId="5"/>
    <xf numFmtId="0" fontId="7" fillId="0" borderId="8">
      <alignment horizontal="center" vertical="center" wrapText="1"/>
    </xf>
    <xf numFmtId="0" fontId="12" fillId="0" borderId="8">
      <alignment horizontal="left" vertical="center" indent="1"/>
    </xf>
    <xf numFmtId="0" fontId="13" fillId="0" borderId="5"/>
    <xf numFmtId="0" fontId="6" fillId="0" borderId="6">
      <alignment horizontal="left" vertical="center"/>
    </xf>
    <xf numFmtId="3" fontId="7" fillId="0" borderId="5">
      <alignment horizontal="center" vertical="center"/>
    </xf>
    <xf numFmtId="0" fontId="6" fillId="0" borderId="7">
      <alignment horizontal="center" vertical="center"/>
    </xf>
    <xf numFmtId="0" fontId="6" fillId="0" borderId="7">
      <alignment horizontal="center" vertical="center"/>
    </xf>
    <xf numFmtId="0" fontId="6" fillId="0" borderId="6">
      <alignment horizontal="left" vertical="center"/>
    </xf>
    <xf numFmtId="0" fontId="6" fillId="0" borderId="6">
      <alignment horizontal="left" vertical="center"/>
    </xf>
    <xf numFmtId="0" fontId="14" fillId="0" borderId="5"/>
  </cellStyleXfs>
  <cellXfs count="182">
    <xf numFmtId="0" fontId="0" fillId="0" borderId="0" xfId="0"/>
    <xf numFmtId="164" fontId="0" fillId="0" borderId="0" xfId="1" applyNumberFormat="1" applyFont="1"/>
    <xf numFmtId="4" fontId="0" fillId="0" borderId="0" xfId="0" applyNumberFormat="1"/>
    <xf numFmtId="0" fontId="3" fillId="0" borderId="0" xfId="0" applyFont="1"/>
    <xf numFmtId="164" fontId="3" fillId="0" borderId="0" xfId="1" applyNumberFormat="1" applyFont="1"/>
    <xf numFmtId="0" fontId="3" fillId="5" borderId="1" xfId="0" applyFont="1" applyFill="1" applyBorder="1"/>
    <xf numFmtId="0" fontId="3" fillId="5" borderId="2" xfId="0" applyFont="1" applyFill="1" applyBorder="1"/>
    <xf numFmtId="0" fontId="2" fillId="2" borderId="0" xfId="0" applyFont="1" applyFill="1"/>
    <xf numFmtId="0" fontId="0" fillId="2" borderId="0" xfId="0" applyFill="1"/>
    <xf numFmtId="164" fontId="0" fillId="2" borderId="0" xfId="1" applyNumberFormat="1" applyFont="1" applyFill="1"/>
    <xf numFmtId="0" fontId="3" fillId="2" borderId="0" xfId="0" applyFont="1" applyFill="1"/>
    <xf numFmtId="164" fontId="3" fillId="2" borderId="0" xfId="1" applyNumberFormat="1" applyFont="1" applyFill="1"/>
    <xf numFmtId="4" fontId="3" fillId="2" borderId="0" xfId="0" applyNumberFormat="1" applyFont="1" applyFill="1"/>
    <xf numFmtId="164" fontId="3" fillId="2" borderId="0" xfId="0" applyNumberFormat="1" applyFont="1" applyFill="1"/>
    <xf numFmtId="0" fontId="3" fillId="5" borderId="0" xfId="0" applyFont="1" applyFill="1"/>
    <xf numFmtId="0" fontId="15" fillId="2" borderId="0" xfId="0" applyFont="1" applyFill="1"/>
    <xf numFmtId="0" fontId="15" fillId="0" borderId="0" xfId="0" applyFont="1"/>
    <xf numFmtId="0" fontId="5" fillId="2" borderId="0" xfId="0" applyFont="1" applyFill="1"/>
    <xf numFmtId="0" fontId="16" fillId="2" borderId="0" xfId="0" applyFont="1" applyFill="1"/>
    <xf numFmtId="0" fontId="5" fillId="0" borderId="0" xfId="0" applyFont="1"/>
    <xf numFmtId="0" fontId="17" fillId="2" borderId="0" xfId="0" applyFont="1" applyFill="1"/>
    <xf numFmtId="0" fontId="18" fillId="2" borderId="0" xfId="0" applyFont="1" applyFill="1"/>
    <xf numFmtId="0" fontId="20" fillId="2" borderId="12" xfId="0" applyFont="1" applyFill="1" applyBorder="1"/>
    <xf numFmtId="0" fontId="0" fillId="2" borderId="13" xfId="0" applyFill="1" applyBorder="1"/>
    <xf numFmtId="0" fontId="20" fillId="2" borderId="0" xfId="0" applyFont="1" applyFill="1"/>
    <xf numFmtId="0" fontId="21" fillId="2" borderId="0" xfId="0" applyFont="1" applyFill="1"/>
    <xf numFmtId="0" fontId="19" fillId="2" borderId="14" xfId="0" applyFont="1" applyFill="1" applyBorder="1"/>
    <xf numFmtId="4" fontId="21" fillId="2" borderId="0" xfId="0" applyNumberFormat="1" applyFont="1" applyFill="1"/>
    <xf numFmtId="0" fontId="20" fillId="2" borderId="15" xfId="0" applyFont="1" applyFill="1" applyBorder="1"/>
    <xf numFmtId="0" fontId="21" fillId="5" borderId="17" xfId="0" applyFont="1" applyFill="1" applyBorder="1"/>
    <xf numFmtId="0" fontId="21" fillId="5" borderId="18" xfId="0" applyFont="1" applyFill="1" applyBorder="1"/>
    <xf numFmtId="4" fontId="22" fillId="2" borderId="0" xfId="0" applyNumberFormat="1" applyFont="1" applyFill="1"/>
    <xf numFmtId="0" fontId="23" fillId="2" borderId="0" xfId="0" applyFont="1" applyFill="1"/>
    <xf numFmtId="0" fontId="21" fillId="5" borderId="19" xfId="0" applyFont="1" applyFill="1" applyBorder="1"/>
    <xf numFmtId="4" fontId="21" fillId="4" borderId="20" xfId="0" applyNumberFormat="1" applyFont="1" applyFill="1" applyBorder="1"/>
    <xf numFmtId="0" fontId="21" fillId="5" borderId="21" xfId="0" quotePrefix="1" applyFont="1" applyFill="1" applyBorder="1"/>
    <xf numFmtId="4" fontId="21" fillId="4" borderId="23" xfId="0" applyNumberFormat="1" applyFont="1" applyFill="1" applyBorder="1"/>
    <xf numFmtId="0" fontId="21" fillId="5" borderId="24" xfId="0" quotePrefix="1" applyFont="1" applyFill="1" applyBorder="1"/>
    <xf numFmtId="0" fontId="21" fillId="5" borderId="24" xfId="0" applyFont="1" applyFill="1" applyBorder="1"/>
    <xf numFmtId="0" fontId="21" fillId="10" borderId="25" xfId="0" applyFont="1" applyFill="1" applyBorder="1"/>
    <xf numFmtId="4" fontId="21" fillId="4" borderId="26" xfId="0" applyNumberFormat="1" applyFont="1" applyFill="1" applyBorder="1"/>
    <xf numFmtId="0" fontId="24" fillId="2" borderId="14" xfId="0" applyFont="1" applyFill="1" applyBorder="1"/>
    <xf numFmtId="0" fontId="25" fillId="5" borderId="21" xfId="0" applyFont="1" applyFill="1" applyBorder="1"/>
    <xf numFmtId="0" fontId="25" fillId="5" borderId="22" xfId="0" applyFont="1" applyFill="1" applyBorder="1"/>
    <xf numFmtId="4" fontId="25" fillId="5" borderId="23" xfId="0" applyNumberFormat="1" applyFont="1" applyFill="1" applyBorder="1"/>
    <xf numFmtId="0" fontId="21" fillId="5" borderId="21" xfId="0" applyFont="1" applyFill="1" applyBorder="1"/>
    <xf numFmtId="4" fontId="21" fillId="10" borderId="23" xfId="0" applyNumberFormat="1" applyFont="1" applyFill="1" applyBorder="1"/>
    <xf numFmtId="0" fontId="21" fillId="2" borderId="28" xfId="0" applyFont="1" applyFill="1" applyBorder="1"/>
    <xf numFmtId="0" fontId="20" fillId="2" borderId="28" xfId="0" applyFont="1" applyFill="1" applyBorder="1"/>
    <xf numFmtId="0" fontId="20" fillId="2" borderId="29" xfId="0" applyFont="1" applyFill="1" applyBorder="1"/>
    <xf numFmtId="0" fontId="21" fillId="10" borderId="22" xfId="0" applyFont="1" applyFill="1" applyBorder="1"/>
    <xf numFmtId="0" fontId="19" fillId="2" borderId="0" xfId="0" applyFont="1" applyFill="1"/>
    <xf numFmtId="0" fontId="21" fillId="5" borderId="30" xfId="0" applyFont="1" applyFill="1" applyBorder="1" applyAlignment="1">
      <alignment horizontal="left"/>
    </xf>
    <xf numFmtId="0" fontId="21" fillId="5" borderId="30" xfId="0" applyFont="1" applyFill="1" applyBorder="1"/>
    <xf numFmtId="0" fontId="21" fillId="5" borderId="3" xfId="0" applyFont="1" applyFill="1" applyBorder="1"/>
    <xf numFmtId="0" fontId="25" fillId="5" borderId="24" xfId="0" applyFont="1" applyFill="1" applyBorder="1"/>
    <xf numFmtId="4" fontId="25" fillId="5" borderId="31" xfId="0" applyNumberFormat="1" applyFont="1" applyFill="1" applyBorder="1"/>
    <xf numFmtId="0" fontId="21" fillId="5" borderId="32" xfId="0" applyFont="1" applyFill="1" applyBorder="1"/>
    <xf numFmtId="0" fontId="21" fillId="5" borderId="33" xfId="0" applyFont="1" applyFill="1" applyBorder="1" applyAlignment="1">
      <alignment horizontal="left"/>
    </xf>
    <xf numFmtId="0" fontId="21" fillId="5" borderId="34" xfId="0" applyFont="1" applyFill="1" applyBorder="1" applyAlignment="1">
      <alignment horizontal="left"/>
    </xf>
    <xf numFmtId="0" fontId="21" fillId="5" borderId="35" xfId="0" applyFont="1" applyFill="1" applyBorder="1"/>
    <xf numFmtId="4" fontId="21" fillId="4" borderId="36" xfId="0" applyNumberFormat="1" applyFont="1" applyFill="1" applyBorder="1"/>
    <xf numFmtId="4" fontId="21" fillId="4" borderId="37" xfId="0" applyNumberFormat="1" applyFont="1" applyFill="1" applyBorder="1"/>
    <xf numFmtId="4" fontId="21" fillId="4" borderId="15" xfId="0" applyNumberFormat="1" applyFont="1" applyFill="1" applyBorder="1"/>
    <xf numFmtId="0" fontId="21" fillId="5" borderId="22" xfId="0" applyFont="1" applyFill="1" applyBorder="1"/>
    <xf numFmtId="4" fontId="21" fillId="4" borderId="38" xfId="0" applyNumberFormat="1" applyFont="1" applyFill="1" applyBorder="1"/>
    <xf numFmtId="4" fontId="21" fillId="4" borderId="39" xfId="0" applyNumberFormat="1" applyFont="1" applyFill="1" applyBorder="1"/>
    <xf numFmtId="4" fontId="21" fillId="4" borderId="40" xfId="0" applyNumberFormat="1" applyFont="1" applyFill="1" applyBorder="1"/>
    <xf numFmtId="0" fontId="22" fillId="5" borderId="22" xfId="0" applyFont="1" applyFill="1" applyBorder="1"/>
    <xf numFmtId="0" fontId="21" fillId="10" borderId="36" xfId="0" applyFont="1" applyFill="1" applyBorder="1"/>
    <xf numFmtId="3" fontId="22" fillId="5" borderId="22" xfId="0" applyNumberFormat="1" applyFont="1" applyFill="1" applyBorder="1"/>
    <xf numFmtId="3" fontId="22" fillId="5" borderId="41" xfId="0" applyNumberFormat="1" applyFont="1" applyFill="1" applyBorder="1"/>
    <xf numFmtId="0" fontId="21" fillId="10" borderId="42" xfId="0" applyFont="1" applyFill="1" applyBorder="1"/>
    <xf numFmtId="0" fontId="21" fillId="4" borderId="42" xfId="0" applyFont="1" applyFill="1" applyBorder="1"/>
    <xf numFmtId="0" fontId="21" fillId="4" borderId="38" xfId="0" applyFont="1" applyFill="1" applyBorder="1"/>
    <xf numFmtId="0" fontId="21" fillId="4" borderId="39" xfId="0" applyFont="1" applyFill="1" applyBorder="1"/>
    <xf numFmtId="0" fontId="21" fillId="4" borderId="36" xfId="0" applyFont="1" applyFill="1" applyBorder="1"/>
    <xf numFmtId="0" fontId="21" fillId="5" borderId="41" xfId="0" applyFont="1" applyFill="1" applyBorder="1"/>
    <xf numFmtId="3" fontId="21" fillId="10" borderId="42" xfId="0" applyNumberFormat="1" applyFont="1" applyFill="1" applyBorder="1"/>
    <xf numFmtId="0" fontId="21" fillId="5" borderId="22" xfId="0" applyFont="1" applyFill="1" applyBorder="1" applyAlignment="1">
      <alignment horizontal="left"/>
    </xf>
    <xf numFmtId="0" fontId="21" fillId="4" borderId="22" xfId="0" applyFont="1" applyFill="1" applyBorder="1"/>
    <xf numFmtId="0" fontId="22" fillId="5" borderId="43" xfId="0" applyFont="1" applyFill="1" applyBorder="1"/>
    <xf numFmtId="3" fontId="22" fillId="5" borderId="44" xfId="0" applyNumberFormat="1" applyFont="1" applyFill="1" applyBorder="1"/>
    <xf numFmtId="4" fontId="22" fillId="5" borderId="40" xfId="0" applyNumberFormat="1" applyFont="1" applyFill="1" applyBorder="1"/>
    <xf numFmtId="0" fontId="21" fillId="5" borderId="41" xfId="0" applyFont="1" applyFill="1" applyBorder="1" applyAlignment="1">
      <alignment horizontal="left"/>
    </xf>
    <xf numFmtId="3" fontId="21" fillId="4" borderId="42" xfId="0" applyNumberFormat="1" applyFont="1" applyFill="1" applyBorder="1"/>
    <xf numFmtId="0" fontId="20" fillId="4" borderId="42" xfId="0" applyFont="1" applyFill="1" applyBorder="1"/>
    <xf numFmtId="0" fontId="21" fillId="2" borderId="0" xfId="0" quotePrefix="1" applyFont="1" applyFill="1"/>
    <xf numFmtId="0" fontId="21" fillId="5" borderId="44" xfId="0" applyFont="1" applyFill="1" applyBorder="1"/>
    <xf numFmtId="3" fontId="21" fillId="4" borderId="45" xfId="0" applyNumberFormat="1" applyFont="1" applyFill="1" applyBorder="1"/>
    <xf numFmtId="0" fontId="21" fillId="4" borderId="45" xfId="0" applyFont="1" applyFill="1" applyBorder="1"/>
    <xf numFmtId="4" fontId="21" fillId="4" borderId="46" xfId="0" applyNumberFormat="1" applyFont="1" applyFill="1" applyBorder="1"/>
    <xf numFmtId="0" fontId="27" fillId="2" borderId="0" xfId="0" applyFont="1" applyFill="1"/>
    <xf numFmtId="0" fontId="4" fillId="3" borderId="0" xfId="0" applyFont="1" applyFill="1"/>
    <xf numFmtId="0" fontId="4" fillId="2" borderId="11" xfId="0" applyFont="1" applyFill="1" applyBorder="1"/>
    <xf numFmtId="0" fontId="3" fillId="2" borderId="12" xfId="0" applyFont="1" applyFill="1" applyBorder="1"/>
    <xf numFmtId="164" fontId="3" fillId="2" borderId="13" xfId="1" applyNumberFormat="1" applyFont="1" applyFill="1" applyBorder="1"/>
    <xf numFmtId="0" fontId="4" fillId="2" borderId="14" xfId="0" applyFont="1" applyFill="1" applyBorder="1"/>
    <xf numFmtId="164" fontId="3" fillId="2" borderId="15" xfId="1" applyNumberFormat="1" applyFont="1" applyFill="1" applyBorder="1"/>
    <xf numFmtId="0" fontId="4" fillId="2" borderId="0" xfId="0" applyFont="1" applyFill="1"/>
    <xf numFmtId="164" fontId="4" fillId="2" borderId="15" xfId="1" applyNumberFormat="1" applyFont="1" applyFill="1" applyBorder="1"/>
    <xf numFmtId="0" fontId="3" fillId="2" borderId="14" xfId="0" applyFont="1" applyFill="1" applyBorder="1"/>
    <xf numFmtId="3" fontId="3" fillId="2" borderId="15" xfId="1" applyNumberFormat="1" applyFont="1" applyFill="1" applyBorder="1"/>
    <xf numFmtId="0" fontId="4" fillId="9" borderId="14" xfId="0" applyFont="1" applyFill="1" applyBorder="1"/>
    <xf numFmtId="3" fontId="4" fillId="9" borderId="0" xfId="0" applyNumberFormat="1" applyFont="1" applyFill="1"/>
    <xf numFmtId="0" fontId="4" fillId="9" borderId="0" xfId="0" applyFont="1" applyFill="1"/>
    <xf numFmtId="4" fontId="4" fillId="9" borderId="15" xfId="1" applyNumberFormat="1" applyFont="1" applyFill="1" applyBorder="1"/>
    <xf numFmtId="0" fontId="3" fillId="6" borderId="14" xfId="0" applyFont="1" applyFill="1" applyBorder="1"/>
    <xf numFmtId="0" fontId="3" fillId="6" borderId="0" xfId="0" applyFont="1" applyFill="1"/>
    <xf numFmtId="4" fontId="3" fillId="6" borderId="15" xfId="0" applyNumberFormat="1" applyFont="1" applyFill="1" applyBorder="1"/>
    <xf numFmtId="0" fontId="3" fillId="5" borderId="14" xfId="0" applyFont="1" applyFill="1" applyBorder="1"/>
    <xf numFmtId="0" fontId="3" fillId="5" borderId="47" xfId="0" applyFont="1" applyFill="1" applyBorder="1"/>
    <xf numFmtId="0" fontId="3" fillId="5" borderId="49" xfId="0" applyFont="1" applyFill="1" applyBorder="1"/>
    <xf numFmtId="4" fontId="3" fillId="5" borderId="50" xfId="1" applyNumberFormat="1" applyFont="1" applyFill="1" applyBorder="1"/>
    <xf numFmtId="4" fontId="3" fillId="5" borderId="51" xfId="1" applyNumberFormat="1" applyFont="1" applyFill="1" applyBorder="1"/>
    <xf numFmtId="0" fontId="3" fillId="5" borderId="27" xfId="0" applyFont="1" applyFill="1" applyBorder="1"/>
    <xf numFmtId="0" fontId="3" fillId="5" borderId="52" xfId="0" applyFont="1" applyFill="1" applyBorder="1"/>
    <xf numFmtId="0" fontId="21" fillId="3" borderId="10" xfId="0" applyFont="1" applyFill="1" applyBorder="1"/>
    <xf numFmtId="0" fontId="21" fillId="3" borderId="16" xfId="0" applyFont="1" applyFill="1" applyBorder="1"/>
    <xf numFmtId="164" fontId="3" fillId="2" borderId="12" xfId="1" applyNumberFormat="1" applyFont="1" applyFill="1" applyBorder="1"/>
    <xf numFmtId="0" fontId="3" fillId="2" borderId="13" xfId="0" applyFont="1" applyFill="1" applyBorder="1"/>
    <xf numFmtId="164" fontId="3" fillId="2" borderId="0" xfId="1" applyNumberFormat="1" applyFont="1" applyFill="1" applyBorder="1"/>
    <xf numFmtId="0" fontId="3" fillId="2" borderId="15" xfId="0" applyFont="1" applyFill="1" applyBorder="1"/>
    <xf numFmtId="0" fontId="3" fillId="2" borderId="27" xfId="0" applyFont="1" applyFill="1" applyBorder="1"/>
    <xf numFmtId="0" fontId="3" fillId="2" borderId="28" xfId="0" applyFont="1" applyFill="1" applyBorder="1"/>
    <xf numFmtId="164" fontId="3" fillId="2" borderId="28" xfId="1" applyNumberFormat="1" applyFont="1" applyFill="1" applyBorder="1"/>
    <xf numFmtId="0" fontId="3" fillId="2" borderId="29" xfId="0" applyFont="1" applyFill="1" applyBorder="1"/>
    <xf numFmtId="0" fontId="28" fillId="2" borderId="11" xfId="0" applyFont="1" applyFill="1" applyBorder="1"/>
    <xf numFmtId="0" fontId="28" fillId="2" borderId="14" xfId="0" applyFont="1" applyFill="1" applyBorder="1"/>
    <xf numFmtId="0" fontId="3" fillId="5" borderId="11" xfId="0" applyFont="1" applyFill="1" applyBorder="1"/>
    <xf numFmtId="0" fontId="3" fillId="5" borderId="12" xfId="0" applyFont="1" applyFill="1" applyBorder="1"/>
    <xf numFmtId="0" fontId="4" fillId="5" borderId="27" xfId="0" applyFont="1" applyFill="1" applyBorder="1"/>
    <xf numFmtId="0" fontId="3" fillId="5" borderId="28" xfId="0" applyFont="1" applyFill="1" applyBorder="1"/>
    <xf numFmtId="0" fontId="3" fillId="0" borderId="0" xfId="0" applyFont="1" applyProtection="1">
      <protection locked="0"/>
    </xf>
    <xf numFmtId="4" fontId="3" fillId="4" borderId="15" xfId="1" applyNumberFormat="1" applyFont="1" applyFill="1" applyBorder="1" applyProtection="1">
      <protection locked="0"/>
    </xf>
    <xf numFmtId="3" fontId="3" fillId="5" borderId="50" xfId="1" applyNumberFormat="1" applyFont="1" applyFill="1" applyBorder="1"/>
    <xf numFmtId="0" fontId="24" fillId="2" borderId="11" xfId="0" applyFont="1" applyFill="1" applyBorder="1"/>
    <xf numFmtId="0" fontId="24" fillId="2" borderId="27" xfId="0" quotePrefix="1" applyFont="1" applyFill="1" applyBorder="1"/>
    <xf numFmtId="0" fontId="21" fillId="0" borderId="36" xfId="0" applyFont="1" applyBorder="1" applyProtection="1">
      <protection locked="0"/>
    </xf>
    <xf numFmtId="0" fontId="21" fillId="0" borderId="38" xfId="0" applyFont="1" applyBorder="1" applyProtection="1">
      <protection locked="0"/>
    </xf>
    <xf numFmtId="0" fontId="21" fillId="0" borderId="39" xfId="0" applyFont="1" applyBorder="1" applyProtection="1">
      <protection locked="0"/>
    </xf>
    <xf numFmtId="4" fontId="3" fillId="5" borderId="15" xfId="1" applyNumberFormat="1" applyFont="1" applyFill="1" applyBorder="1" applyAlignment="1">
      <alignment horizontal="right"/>
    </xf>
    <xf numFmtId="4" fontId="3" fillId="5" borderId="48" xfId="1" applyNumberFormat="1" applyFont="1" applyFill="1" applyBorder="1" applyAlignment="1">
      <alignment horizontal="right"/>
    </xf>
    <xf numFmtId="4" fontId="3" fillId="5" borderId="50" xfId="1" applyNumberFormat="1" applyFont="1" applyFill="1" applyBorder="1" applyAlignment="1">
      <alignment horizontal="right"/>
    </xf>
    <xf numFmtId="4" fontId="3" fillId="4" borderId="15" xfId="1" applyNumberFormat="1" applyFont="1" applyFill="1" applyBorder="1" applyAlignment="1" applyProtection="1">
      <alignment horizontal="right"/>
      <protection locked="0"/>
    </xf>
    <xf numFmtId="4" fontId="3" fillId="5" borderId="53" xfId="1" applyNumberFormat="1" applyFont="1" applyFill="1" applyBorder="1" applyAlignment="1">
      <alignment horizontal="right"/>
    </xf>
    <xf numFmtId="164" fontId="3" fillId="2" borderId="0" xfId="1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5" borderId="13" xfId="0" applyFont="1" applyFill="1" applyBorder="1" applyAlignment="1">
      <alignment horizontal="right"/>
    </xf>
    <xf numFmtId="4" fontId="3" fillId="5" borderId="15" xfId="0" applyNumberFormat="1" applyFont="1" applyFill="1" applyBorder="1" applyAlignment="1">
      <alignment horizontal="right"/>
    </xf>
    <xf numFmtId="0" fontId="3" fillId="5" borderId="15" xfId="0" applyFont="1" applyFill="1" applyBorder="1" applyAlignment="1">
      <alignment horizontal="right"/>
    </xf>
    <xf numFmtId="4" fontId="4" fillId="5" borderId="29" xfId="0" applyNumberFormat="1" applyFont="1" applyFill="1" applyBorder="1" applyAlignment="1">
      <alignment horizontal="right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4" fontId="29" fillId="2" borderId="0" xfId="0" applyNumberFormat="1" applyFont="1" applyFill="1" applyAlignment="1">
      <alignment horizontal="left"/>
    </xf>
    <xf numFmtId="4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3" fontId="29" fillId="2" borderId="0" xfId="0" applyNumberFormat="1" applyFont="1" applyFill="1" applyAlignment="1">
      <alignment horizontal="left"/>
    </xf>
    <xf numFmtId="4" fontId="3" fillId="5" borderId="0" xfId="1" applyNumberFormat="1" applyFont="1" applyFill="1" applyBorder="1" applyAlignment="1">
      <alignment horizontal="right"/>
    </xf>
    <xf numFmtId="0" fontId="30" fillId="2" borderId="0" xfId="0" applyFont="1" applyFill="1"/>
    <xf numFmtId="0" fontId="28" fillId="2" borderId="14" xfId="0" applyFont="1" applyFill="1" applyBorder="1" applyAlignment="1">
      <alignment horizontal="left"/>
    </xf>
    <xf numFmtId="0" fontId="28" fillId="2" borderId="0" xfId="0" applyFont="1" applyFill="1" applyAlignment="1">
      <alignment horizontal="left"/>
    </xf>
    <xf numFmtId="0" fontId="28" fillId="2" borderId="15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15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15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1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28" fillId="2" borderId="14" xfId="0" applyFont="1" applyFill="1" applyBorder="1" applyAlignment="1">
      <alignment horizontal="left" wrapText="1"/>
    </xf>
    <xf numFmtId="0" fontId="28" fillId="2" borderId="0" xfId="0" applyFont="1" applyFill="1" applyAlignment="1">
      <alignment horizontal="left" wrapText="1"/>
    </xf>
    <xf numFmtId="0" fontId="28" fillId="2" borderId="15" xfId="0" applyFont="1" applyFill="1" applyBorder="1" applyAlignment="1">
      <alignment horizontal="left" wrapText="1"/>
    </xf>
    <xf numFmtId="0" fontId="3" fillId="2" borderId="27" xfId="0" applyFont="1" applyFill="1" applyBorder="1" applyAlignment="1">
      <alignment horizontal="left" wrapText="1"/>
    </xf>
    <xf numFmtId="0" fontId="3" fillId="2" borderId="28" xfId="0" applyFont="1" applyFill="1" applyBorder="1" applyAlignment="1">
      <alignment horizontal="left" wrapText="1"/>
    </xf>
    <xf numFmtId="0" fontId="3" fillId="2" borderId="29" xfId="0" applyFont="1" applyFill="1" applyBorder="1" applyAlignment="1">
      <alignment horizontal="left" wrapText="1"/>
    </xf>
  </cellXfs>
  <cellStyles count="57">
    <cellStyle name="AF Column - IBM Cognos" xfId="2" xr:uid="{14CBDEBF-E8F5-42B3-B22F-3B2EB4B4C3DE}"/>
    <cellStyle name="AF Data - IBM Cognos" xfId="3" xr:uid="{0EBEEA59-20FF-4D01-9DE7-88338E1E66FD}"/>
    <cellStyle name="AF Data 0 - IBM Cognos" xfId="4" xr:uid="{8CDDC212-C917-4217-9B2D-7939BF51A4D8}"/>
    <cellStyle name="AF Data 1 - IBM Cognos" xfId="5" xr:uid="{B23F8E48-5BD5-4DE0-8403-FF938AF9AD64}"/>
    <cellStyle name="AF Data 2 - IBM Cognos" xfId="6" xr:uid="{8A78654C-1362-4841-BDCE-CF9E626FA008}"/>
    <cellStyle name="AF Data 3 - IBM Cognos" xfId="7" xr:uid="{E7D7D16C-5931-4CF4-9C50-5F13B2421C9C}"/>
    <cellStyle name="AF Data 4 - IBM Cognos" xfId="8" xr:uid="{938CF160-D0A6-4282-A95B-B3AC82BB6507}"/>
    <cellStyle name="AF Data 5 - IBM Cognos" xfId="9" xr:uid="{647E239B-717F-4B28-8DB5-A085218753B3}"/>
    <cellStyle name="AF Data Leaf - IBM Cognos" xfId="10" xr:uid="{97D7772B-962A-4698-8CD1-4875EAD1B319}"/>
    <cellStyle name="AF Header - IBM Cognos" xfId="11" xr:uid="{83599A89-EE04-45FD-8264-9A3E1371041B}"/>
    <cellStyle name="AF Header 0 - IBM Cognos" xfId="12" xr:uid="{3FA4862B-88B1-439E-BFE6-5A2DBADD8B97}"/>
    <cellStyle name="AF Header 1 - IBM Cognos" xfId="13" xr:uid="{47E7E4CF-2439-461D-8BA4-05A32F423E47}"/>
    <cellStyle name="AF Header 2 - IBM Cognos" xfId="14" xr:uid="{CD735A70-5D14-4DA7-B591-D930AE22AB52}"/>
    <cellStyle name="AF Header 3 - IBM Cognos" xfId="15" xr:uid="{56299F4D-E97C-4215-88D9-5BB9F6B60F58}"/>
    <cellStyle name="AF Header 4 - IBM Cognos" xfId="16" xr:uid="{DEBAEDC0-40C3-446D-92C8-6F75FC1E9DEE}"/>
    <cellStyle name="AF Header 5 - IBM Cognos" xfId="17" xr:uid="{7027DA7C-0535-45F1-8479-DF2AD3A6EF18}"/>
    <cellStyle name="AF Header Leaf - IBM Cognos" xfId="18" xr:uid="{FEAD69FD-C62C-4281-8907-73E2478CD2E3}"/>
    <cellStyle name="AF Row - IBM Cognos" xfId="19" xr:uid="{E8757CF0-E88A-416A-AEDF-751DEB2E0705}"/>
    <cellStyle name="AF Row 0 - IBM Cognos" xfId="20" xr:uid="{4CA2F147-6995-4636-A400-C2C852C6AB0E}"/>
    <cellStyle name="AF Row 1 - IBM Cognos" xfId="21" xr:uid="{0B986F3C-BEC2-40F2-A1FA-B48E72B3A229}"/>
    <cellStyle name="AF Row 2 - IBM Cognos" xfId="22" xr:uid="{43FF8C81-FD18-437F-8CF9-B3903423A8B1}"/>
    <cellStyle name="AF Row 3 - IBM Cognos" xfId="23" xr:uid="{8FA7404D-FC73-4394-9BC8-14ED1031A886}"/>
    <cellStyle name="AF Row 4 - IBM Cognos" xfId="24" xr:uid="{D02D355C-F28E-43BD-A729-47A5264D6C74}"/>
    <cellStyle name="AF Row 5 - IBM Cognos" xfId="25" xr:uid="{7DA879F1-4646-4940-B633-77C6934F8D2C}"/>
    <cellStyle name="AF Row Leaf - IBM Cognos" xfId="26" xr:uid="{FF63D342-F2F3-4D35-AC5D-F68FB9F37631}"/>
    <cellStyle name="AF Subnm - IBM Cognos" xfId="27" xr:uid="{ABA6C4F6-A014-48FA-80D2-63052AF20B5D}"/>
    <cellStyle name="AF Title - IBM Cognos" xfId="28" xr:uid="{858E1030-AC16-4105-AC62-DCB0F3DF5F1D}"/>
    <cellStyle name="Calculated Column - IBM Cognos" xfId="29" xr:uid="{B0A0986B-7110-4F20-9739-5AD4227B06A3}"/>
    <cellStyle name="Calculated Column Name - IBM Cognos" xfId="30" xr:uid="{527AB8FF-0558-4914-B482-67450AA388B0}"/>
    <cellStyle name="Calculated Row - IBM Cognos" xfId="31" xr:uid="{C38D17CC-20BA-45A8-9087-825612899EB5}"/>
    <cellStyle name="Calculated Row Name - IBM Cognos" xfId="32" xr:uid="{15CDE19F-FEDE-4CA8-9FD4-76862F8A6C78}"/>
    <cellStyle name="Column Name - IBM Cognos" xfId="33" xr:uid="{EF7BE60B-7EC7-429D-A88F-BCB0A66D94E8}"/>
    <cellStyle name="Column Template - IBM Cognos" xfId="34" xr:uid="{0D3F7328-9257-4B2D-8B41-D851E815A008}"/>
    <cellStyle name="Comma" xfId="1" builtinId="3"/>
    <cellStyle name="Differs From Base - IBM Cognos" xfId="35" xr:uid="{3AC18BF5-D455-424D-A45A-B40DF3186D05}"/>
    <cellStyle name="Edit - IBM Cognos" xfId="36" xr:uid="{071587F5-162B-4FA7-95F8-9080DEAAF748}"/>
    <cellStyle name="Formula - IBM Cognos" xfId="37" xr:uid="{2FD4AE31-FE05-43BB-AFF3-4026451356CF}"/>
    <cellStyle name="Group Name - IBM Cognos" xfId="38" xr:uid="{8AC0E252-2C40-44D9-BA99-052175C04D79}"/>
    <cellStyle name="Hold Values - IBM Cognos" xfId="39" xr:uid="{97C6C85C-304D-4230-AC40-926E58F4B4EB}"/>
    <cellStyle name="List Name - IBM Cognos" xfId="40" xr:uid="{DBD573BE-8AB0-4668-9944-7E00BD2426EB}"/>
    <cellStyle name="Locked - IBM Cognos" xfId="41" xr:uid="{5E3E7B02-F51B-42F5-9FB1-DD8D2BA87ECA}"/>
    <cellStyle name="Measure - IBM Cognos" xfId="42" xr:uid="{EA06A1F5-DD34-4671-9EB9-C10A523D7AD8}"/>
    <cellStyle name="Measure Header - IBM Cognos" xfId="43" xr:uid="{366F4619-1707-4D80-8BFE-EF968620068C}"/>
    <cellStyle name="Measure Name - IBM Cognos" xfId="44" xr:uid="{839C5BCA-B1BA-464E-B043-874499586B57}"/>
    <cellStyle name="Measure Summary - IBM Cognos" xfId="45" xr:uid="{0BA19398-EC72-4F08-8CA5-29394977A08A}"/>
    <cellStyle name="Measure Summary TM1 - IBM Cognos" xfId="46" xr:uid="{5DBA8497-D066-434B-BFFD-6B7DDE220CC0}"/>
    <cellStyle name="Measure Template - IBM Cognos" xfId="47" xr:uid="{4C5332FB-FE1D-4270-BFB6-D7B6E05B553E}"/>
    <cellStyle name="More - IBM Cognos" xfId="48" xr:uid="{86F89C46-03A5-46EF-A53A-88594BF2CFFA}"/>
    <cellStyle name="Normal" xfId="0" builtinId="0" customBuiltin="1"/>
    <cellStyle name="Pending Change - IBM Cognos" xfId="49" xr:uid="{586D43E4-DBA8-47F4-A659-684FE09531CD}"/>
    <cellStyle name="Row Name - IBM Cognos" xfId="50" xr:uid="{E7907C69-9F3C-4E1B-9A0B-879E478794CB}"/>
    <cellStyle name="Row Template - IBM Cognos" xfId="51" xr:uid="{B9F8BCF2-97B7-4CFB-8F6B-85A8897F35E4}"/>
    <cellStyle name="Summary Column Name - IBM Cognos" xfId="52" xr:uid="{54842CCF-E7DC-44EB-8D2A-428DEEF87FC4}"/>
    <cellStyle name="Summary Column Name TM1 - IBM Cognos" xfId="53" xr:uid="{A9AF5D27-A73C-45E3-ACE5-D52E7053DE7B}"/>
    <cellStyle name="Summary Row Name - IBM Cognos" xfId="54" xr:uid="{A03FB2C2-E5A8-41DD-96A0-F78D9B23CD77}"/>
    <cellStyle name="Summary Row Name TM1 - IBM Cognos" xfId="55" xr:uid="{F5F8F401-6A8D-4ED9-90EF-07F1A0BBD238}"/>
    <cellStyle name="Unsaved Change - IBM Cognos" xfId="56" xr:uid="{BFE0D05C-CE52-4F1C-9B96-40E05B66C23D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E087C-3CFC-4D39-AE6A-AE7B25573CD0}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CafeStyleVersion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B13E7-2764-4F1A-AE18-6A9B5EB968CD}">
  <dimension ref="A1:L97"/>
  <sheetViews>
    <sheetView tabSelected="1" zoomScale="84" zoomScaleNormal="84" workbookViewId="0">
      <pane ySplit="1" topLeftCell="A2" activePane="bottomLeft" state="frozen"/>
      <selection pane="bottomLeft" activeCell="AH30" sqref="AH30"/>
    </sheetView>
  </sheetViews>
  <sheetFormatPr defaultRowHeight="15" x14ac:dyDescent="0.25"/>
  <cols>
    <col min="2" max="2" width="12.42578125" customWidth="1"/>
    <col min="3" max="3" width="38.85546875" customWidth="1"/>
    <col min="4" max="4" width="17.85546875" style="1" bestFit="1" customWidth="1"/>
    <col min="5" max="6" width="1.85546875" customWidth="1"/>
    <col min="7" max="9" width="9.85546875" customWidth="1"/>
    <col min="10" max="10" width="38" bestFit="1" customWidth="1"/>
    <col min="11" max="11" width="3.42578125" customWidth="1"/>
    <col min="14" max="14" width="64.85546875" bestFit="1" customWidth="1"/>
  </cols>
  <sheetData>
    <row r="1" spans="1:11" ht="18.75" x14ac:dyDescent="0.3">
      <c r="A1" s="7" t="s">
        <v>12</v>
      </c>
      <c r="B1" s="8"/>
      <c r="C1" s="8"/>
      <c r="D1" s="9"/>
      <c r="E1" s="8"/>
      <c r="F1" s="8"/>
      <c r="G1" s="8"/>
      <c r="H1" s="8"/>
      <c r="I1" s="8"/>
      <c r="J1" s="8"/>
      <c r="K1" s="8"/>
    </row>
    <row r="2" spans="1:11" ht="19.5" thickBot="1" x14ac:dyDescent="0.35">
      <c r="A2" s="7"/>
      <c r="B2" s="8"/>
      <c r="C2" s="8"/>
      <c r="D2" s="9"/>
      <c r="E2" s="8"/>
      <c r="F2" s="8"/>
      <c r="G2" s="8"/>
      <c r="H2" s="8"/>
      <c r="I2" s="8"/>
      <c r="J2" s="8"/>
      <c r="K2" s="8"/>
    </row>
    <row r="3" spans="1:11" ht="18.75" x14ac:dyDescent="0.3">
      <c r="A3" s="127"/>
      <c r="B3" s="95"/>
      <c r="C3" s="95"/>
      <c r="D3" s="119"/>
      <c r="E3" s="95"/>
      <c r="F3" s="95"/>
      <c r="G3" s="95"/>
      <c r="H3" s="95"/>
      <c r="I3" s="95"/>
      <c r="J3" s="120"/>
      <c r="K3" s="8"/>
    </row>
    <row r="4" spans="1:11" ht="18.75" x14ac:dyDescent="0.3">
      <c r="A4" s="160" t="s">
        <v>52</v>
      </c>
      <c r="B4" s="161"/>
      <c r="C4" s="161"/>
      <c r="D4" s="161"/>
      <c r="E4" s="161"/>
      <c r="F4" s="161"/>
      <c r="G4" s="161"/>
      <c r="H4" s="161"/>
      <c r="I4" s="161"/>
      <c r="J4" s="162"/>
      <c r="K4" s="8"/>
    </row>
    <row r="5" spans="1:11" ht="15.75" x14ac:dyDescent="0.25">
      <c r="A5" s="166" t="s">
        <v>53</v>
      </c>
      <c r="B5" s="167"/>
      <c r="C5" s="167"/>
      <c r="D5" s="167"/>
      <c r="E5" s="167"/>
      <c r="F5" s="167"/>
      <c r="G5" s="167"/>
      <c r="H5" s="167"/>
      <c r="I5" s="167"/>
      <c r="J5" s="168"/>
      <c r="K5" s="8"/>
    </row>
    <row r="6" spans="1:11" ht="15.75" x14ac:dyDescent="0.25">
      <c r="A6" s="166" t="s">
        <v>59</v>
      </c>
      <c r="B6" s="167"/>
      <c r="C6" s="167"/>
      <c r="D6" s="167"/>
      <c r="E6" s="167"/>
      <c r="F6" s="167"/>
      <c r="G6" s="167"/>
      <c r="H6" s="167"/>
      <c r="I6" s="167"/>
      <c r="J6" s="168"/>
      <c r="K6" s="8"/>
    </row>
    <row r="7" spans="1:11" ht="16.5" thickBot="1" x14ac:dyDescent="0.3">
      <c r="A7" s="169" t="s">
        <v>65</v>
      </c>
      <c r="B7" s="170"/>
      <c r="C7" s="170"/>
      <c r="D7" s="170"/>
      <c r="E7" s="170"/>
      <c r="F7" s="170"/>
      <c r="G7" s="170"/>
      <c r="H7" s="170"/>
      <c r="I7" s="170"/>
      <c r="J7" s="171"/>
      <c r="K7" s="8"/>
    </row>
    <row r="8" spans="1:11" ht="18.75" x14ac:dyDescent="0.3">
      <c r="A8" s="128"/>
      <c r="B8" s="10"/>
      <c r="C8" s="10"/>
      <c r="D8" s="121"/>
      <c r="E8" s="10"/>
      <c r="F8" s="10"/>
      <c r="G8" s="10"/>
      <c r="H8" s="10"/>
      <c r="I8" s="10"/>
      <c r="J8" s="122"/>
      <c r="K8" s="8"/>
    </row>
    <row r="9" spans="1:11" ht="18.75" x14ac:dyDescent="0.3">
      <c r="A9" s="128" t="s">
        <v>10</v>
      </c>
      <c r="B9" s="10"/>
      <c r="C9" s="10"/>
      <c r="D9" s="121"/>
      <c r="E9" s="10"/>
      <c r="F9" s="10"/>
      <c r="G9" s="10"/>
      <c r="H9" s="10"/>
      <c r="I9" s="10"/>
      <c r="J9" s="122"/>
      <c r="K9" s="8"/>
    </row>
    <row r="10" spans="1:11" ht="18.600000000000001" customHeight="1" x14ac:dyDescent="0.25">
      <c r="A10" s="166" t="s">
        <v>66</v>
      </c>
      <c r="B10" s="167"/>
      <c r="C10" s="167"/>
      <c r="D10" s="167"/>
      <c r="E10" s="167"/>
      <c r="F10" s="167"/>
      <c r="G10" s="167"/>
      <c r="H10" s="167"/>
      <c r="I10" s="167"/>
      <c r="J10" s="168"/>
      <c r="K10" s="8"/>
    </row>
    <row r="11" spans="1:11" ht="18" customHeight="1" x14ac:dyDescent="0.25">
      <c r="A11" s="166" t="s">
        <v>67</v>
      </c>
      <c r="B11" s="167"/>
      <c r="C11" s="167"/>
      <c r="D11" s="167"/>
      <c r="E11" s="167"/>
      <c r="F11" s="167"/>
      <c r="G11" s="167"/>
      <c r="H11" s="167"/>
      <c r="I11" s="167"/>
      <c r="J11" s="168"/>
      <c r="K11" s="8"/>
    </row>
    <row r="12" spans="1:11" ht="18.600000000000001" customHeight="1" x14ac:dyDescent="0.25">
      <c r="A12" s="166" t="s">
        <v>63</v>
      </c>
      <c r="B12" s="167"/>
      <c r="C12" s="167"/>
      <c r="D12" s="167"/>
      <c r="E12" s="167"/>
      <c r="F12" s="167"/>
      <c r="G12" s="167"/>
      <c r="H12" s="167"/>
      <c r="I12" s="167"/>
      <c r="J12" s="168"/>
      <c r="K12" s="8"/>
    </row>
    <row r="13" spans="1:11" s="153" customFormat="1" ht="52.35" customHeight="1" x14ac:dyDescent="0.25">
      <c r="A13" s="173" t="s">
        <v>74</v>
      </c>
      <c r="B13" s="174"/>
      <c r="C13" s="174"/>
      <c r="D13" s="174"/>
      <c r="E13" s="174"/>
      <c r="F13" s="174"/>
      <c r="G13" s="174"/>
      <c r="H13" s="174"/>
      <c r="I13" s="174"/>
      <c r="J13" s="175"/>
      <c r="K13" s="152"/>
    </row>
    <row r="14" spans="1:11" ht="30.95" customHeight="1" x14ac:dyDescent="0.25">
      <c r="A14" s="163" t="s">
        <v>73</v>
      </c>
      <c r="B14" s="164"/>
      <c r="C14" s="164"/>
      <c r="D14" s="164"/>
      <c r="E14" s="164"/>
      <c r="F14" s="164"/>
      <c r="G14" s="164"/>
      <c r="H14" s="164"/>
      <c r="I14" s="164"/>
      <c r="J14" s="165"/>
      <c r="K14" s="8"/>
    </row>
    <row r="15" spans="1:11" ht="18.600000000000001" customHeight="1" x14ac:dyDescent="0.25">
      <c r="A15" s="163" t="s">
        <v>64</v>
      </c>
      <c r="B15" s="164"/>
      <c r="C15" s="164"/>
      <c r="D15" s="164"/>
      <c r="E15" s="164"/>
      <c r="F15" s="164"/>
      <c r="G15" s="164"/>
      <c r="H15" s="164"/>
      <c r="I15" s="164"/>
      <c r="J15" s="165"/>
      <c r="K15" s="8"/>
    </row>
    <row r="16" spans="1:11" ht="18" customHeight="1" thickBot="1" x14ac:dyDescent="0.3">
      <c r="A16" s="179" t="s">
        <v>77</v>
      </c>
      <c r="B16" s="180"/>
      <c r="C16" s="180"/>
      <c r="D16" s="180"/>
      <c r="E16" s="180"/>
      <c r="F16" s="180"/>
      <c r="G16" s="180"/>
      <c r="H16" s="180"/>
      <c r="I16" s="180"/>
      <c r="J16" s="181"/>
      <c r="K16" s="8"/>
    </row>
    <row r="17" spans="1:11" ht="18" customHeight="1" x14ac:dyDescent="0.25">
      <c r="A17" s="163"/>
      <c r="B17" s="164"/>
      <c r="C17" s="164"/>
      <c r="D17" s="164"/>
      <c r="E17" s="164"/>
      <c r="F17" s="164"/>
      <c r="G17" s="164"/>
      <c r="H17" s="164"/>
      <c r="I17" s="164"/>
      <c r="J17" s="165"/>
      <c r="K17" s="8"/>
    </row>
    <row r="18" spans="1:11" ht="18" customHeight="1" x14ac:dyDescent="0.3">
      <c r="A18" s="176" t="s">
        <v>54</v>
      </c>
      <c r="B18" s="177"/>
      <c r="C18" s="177"/>
      <c r="D18" s="177"/>
      <c r="E18" s="177"/>
      <c r="F18" s="177"/>
      <c r="G18" s="177"/>
      <c r="H18" s="177"/>
      <c r="I18" s="177"/>
      <c r="J18" s="178"/>
      <c r="K18" s="8"/>
    </row>
    <row r="19" spans="1:11" ht="18" customHeight="1" x14ac:dyDescent="0.25">
      <c r="A19" s="163" t="s">
        <v>55</v>
      </c>
      <c r="B19" s="164"/>
      <c r="C19" s="164"/>
      <c r="D19" s="164"/>
      <c r="E19" s="164"/>
      <c r="F19" s="164"/>
      <c r="G19" s="164"/>
      <c r="H19" s="164"/>
      <c r="I19" s="164"/>
      <c r="J19" s="165"/>
      <c r="K19" s="8"/>
    </row>
    <row r="20" spans="1:11" ht="33" customHeight="1" x14ac:dyDescent="0.25">
      <c r="A20" s="163" t="s">
        <v>78</v>
      </c>
      <c r="B20" s="164"/>
      <c r="C20" s="164"/>
      <c r="D20" s="164"/>
      <c r="E20" s="164"/>
      <c r="F20" s="164"/>
      <c r="G20" s="164"/>
      <c r="H20" s="164"/>
      <c r="I20" s="164"/>
      <c r="J20" s="165"/>
      <c r="K20" s="8"/>
    </row>
    <row r="21" spans="1:11" ht="18" customHeight="1" x14ac:dyDescent="0.25">
      <c r="A21" s="163" t="s">
        <v>56</v>
      </c>
      <c r="B21" s="164"/>
      <c r="C21" s="164"/>
      <c r="D21" s="164"/>
      <c r="E21" s="164"/>
      <c r="F21" s="164"/>
      <c r="G21" s="164"/>
      <c r="H21" s="164"/>
      <c r="I21" s="164"/>
      <c r="J21" s="165"/>
      <c r="K21" s="8"/>
    </row>
    <row r="22" spans="1:11" ht="16.5" thickBot="1" x14ac:dyDescent="0.3">
      <c r="A22" s="123"/>
      <c r="B22" s="124"/>
      <c r="C22" s="124"/>
      <c r="D22" s="124"/>
      <c r="E22" s="125"/>
      <c r="F22" s="124"/>
      <c r="G22" s="124"/>
      <c r="H22" s="124"/>
      <c r="I22" s="124"/>
      <c r="J22" s="126"/>
      <c r="K22" s="8"/>
    </row>
    <row r="23" spans="1:11" ht="15.75" x14ac:dyDescent="0.25">
      <c r="A23" s="10"/>
      <c r="B23" s="10"/>
      <c r="C23" s="10"/>
      <c r="D23" s="10"/>
      <c r="E23" s="11"/>
      <c r="F23" s="10"/>
      <c r="G23" s="10"/>
      <c r="H23" s="10"/>
      <c r="I23" s="10"/>
      <c r="J23" s="10"/>
      <c r="K23" s="8"/>
    </row>
    <row r="24" spans="1:11" ht="15.75" x14ac:dyDescent="0.25">
      <c r="A24" s="10"/>
      <c r="B24" s="10"/>
      <c r="C24" s="10"/>
      <c r="D24" s="10"/>
      <c r="E24" s="11"/>
      <c r="F24" s="10"/>
      <c r="G24" s="10"/>
      <c r="H24" s="10"/>
      <c r="I24" s="10"/>
      <c r="J24" s="10"/>
      <c r="K24" s="8"/>
    </row>
    <row r="25" spans="1:11" ht="16.5" thickBot="1" x14ac:dyDescent="0.3">
      <c r="A25" s="93" t="s">
        <v>15</v>
      </c>
      <c r="B25" s="10"/>
      <c r="C25" s="10"/>
      <c r="D25" s="10"/>
      <c r="E25" s="11"/>
      <c r="F25" s="10"/>
      <c r="G25" s="10"/>
      <c r="H25" s="10"/>
      <c r="I25" s="10"/>
      <c r="J25" s="10"/>
      <c r="K25" s="8"/>
    </row>
    <row r="26" spans="1:11" ht="15.75" x14ac:dyDescent="0.25">
      <c r="A26" s="94" t="s">
        <v>68</v>
      </c>
      <c r="B26" s="95"/>
      <c r="C26" s="95"/>
      <c r="D26" s="96"/>
      <c r="E26" s="10"/>
      <c r="F26" s="10"/>
      <c r="G26" s="172"/>
      <c r="H26" s="172"/>
      <c r="I26" s="172"/>
      <c r="J26" s="10"/>
      <c r="K26" s="8"/>
    </row>
    <row r="27" spans="1:11" ht="15.75" x14ac:dyDescent="0.25">
      <c r="A27" s="97"/>
      <c r="B27" s="10"/>
      <c r="C27" s="10"/>
      <c r="D27" s="98"/>
      <c r="E27" s="10"/>
      <c r="F27" s="10"/>
      <c r="G27" s="172" t="s">
        <v>9</v>
      </c>
      <c r="H27" s="172"/>
      <c r="I27" s="172"/>
      <c r="J27" s="10"/>
      <c r="K27" s="8"/>
    </row>
    <row r="28" spans="1:11" ht="15.75" x14ac:dyDescent="0.25">
      <c r="A28" s="97" t="s">
        <v>13</v>
      </c>
      <c r="B28" s="99" t="s">
        <v>69</v>
      </c>
      <c r="C28" s="99" t="s">
        <v>1</v>
      </c>
      <c r="D28" s="100" t="s">
        <v>2</v>
      </c>
      <c r="E28" s="10"/>
      <c r="F28" s="10"/>
      <c r="G28" s="10" t="s">
        <v>7</v>
      </c>
      <c r="H28" s="10" t="s">
        <v>8</v>
      </c>
      <c r="I28" s="10" t="s">
        <v>11</v>
      </c>
      <c r="J28" s="10"/>
      <c r="K28" s="8"/>
    </row>
    <row r="29" spans="1:11" ht="15.75" x14ac:dyDescent="0.25">
      <c r="A29" s="101"/>
      <c r="B29" s="10"/>
      <c r="C29" s="10"/>
      <c r="D29" s="102"/>
      <c r="E29" s="10"/>
      <c r="F29" s="10"/>
      <c r="G29" s="10"/>
      <c r="H29" s="10"/>
      <c r="I29" s="10"/>
      <c r="J29" s="10"/>
      <c r="K29" s="8"/>
    </row>
    <row r="30" spans="1:11" ht="15.75" x14ac:dyDescent="0.25">
      <c r="A30" s="103"/>
      <c r="B30" s="104">
        <f>+'Før 2017'!H37</f>
        <v>0</v>
      </c>
      <c r="C30" s="105" t="s">
        <v>58</v>
      </c>
      <c r="D30" s="106">
        <f>+'Før 2017'!I37</f>
        <v>0</v>
      </c>
      <c r="E30" s="10"/>
      <c r="F30" s="10"/>
      <c r="G30" s="10"/>
      <c r="H30" s="10"/>
      <c r="I30" s="10"/>
      <c r="J30" s="10"/>
      <c r="K30" s="8"/>
    </row>
    <row r="31" spans="1:11" ht="15.75" x14ac:dyDescent="0.25">
      <c r="A31" s="107"/>
      <c r="B31" s="108"/>
      <c r="C31" s="108"/>
      <c r="D31" s="109"/>
      <c r="E31" s="10"/>
      <c r="F31" s="10"/>
      <c r="G31" s="10"/>
      <c r="H31" s="10"/>
      <c r="I31" s="10"/>
      <c r="J31" s="10"/>
      <c r="K31" s="8"/>
    </row>
    <row r="32" spans="1:11" ht="15.75" x14ac:dyDescent="0.25">
      <c r="A32" s="110">
        <v>2017</v>
      </c>
      <c r="B32" s="133"/>
      <c r="C32" s="14" t="s">
        <v>5</v>
      </c>
      <c r="D32" s="141" t="str">
        <f>IFERROR(B32/B30*D30,"0,00")</f>
        <v>0,00</v>
      </c>
      <c r="E32" s="10"/>
      <c r="F32" s="12"/>
      <c r="G32" s="12"/>
      <c r="H32" s="12"/>
      <c r="I32" s="12"/>
      <c r="J32" s="154" t="str">
        <f>+IF(B32&lt;-B30,"Du har solgt flere aktier end du har","")</f>
        <v/>
      </c>
      <c r="K32" s="8"/>
    </row>
    <row r="33" spans="1:11" ht="15.75" x14ac:dyDescent="0.25">
      <c r="A33" s="110">
        <v>2017</v>
      </c>
      <c r="B33" s="133"/>
      <c r="C33" s="14" t="s">
        <v>4</v>
      </c>
      <c r="D33" s="134"/>
      <c r="E33" s="10"/>
      <c r="F33" s="10"/>
      <c r="G33" s="12">
        <f>+ROUND(I33*0.25,2)</f>
        <v>220.95</v>
      </c>
      <c r="H33" s="12">
        <f>+ROUND(I33*0.75,2)</f>
        <v>662.84</v>
      </c>
      <c r="I33" s="12">
        <v>883.78</v>
      </c>
      <c r="J33" s="157" t="str">
        <f>+IF(B33=0,IF(D33=0,"","Antal aktier mangler I kolonne B"),IF(D33&gt;0,"","Positivt beløb mangler I kolonne D"))</f>
        <v/>
      </c>
      <c r="K33" s="8"/>
    </row>
    <row r="34" spans="1:11" ht="15.75" x14ac:dyDescent="0.25">
      <c r="A34" s="111">
        <v>2017</v>
      </c>
      <c r="B34" s="133"/>
      <c r="C34" s="5" t="s">
        <v>6</v>
      </c>
      <c r="D34" s="142" t="str">
        <f>IFERROR(B34/SUM(B30:B33)*SUM(D30:D33),"0,00")</f>
        <v>0,00</v>
      </c>
      <c r="E34" s="10"/>
      <c r="F34" s="10"/>
      <c r="G34" s="12"/>
      <c r="H34" s="12"/>
      <c r="I34" s="12"/>
      <c r="J34" s="157" t="str">
        <f>+IF(B34&gt;0,"Antal solgte aktier skal være negativt tal","")</f>
        <v/>
      </c>
      <c r="K34" s="8"/>
    </row>
    <row r="35" spans="1:11" ht="15.75" x14ac:dyDescent="0.25">
      <c r="A35" s="112">
        <v>2017</v>
      </c>
      <c r="B35" s="135">
        <f>SUM(B30:B34)</f>
        <v>0</v>
      </c>
      <c r="C35" s="6" t="s">
        <v>3</v>
      </c>
      <c r="D35" s="113">
        <f>SUM(D30:D34)</f>
        <v>0</v>
      </c>
      <c r="E35" s="10"/>
      <c r="F35" s="10"/>
      <c r="G35" s="12"/>
      <c r="H35" s="12"/>
      <c r="I35" s="12"/>
      <c r="J35" s="157" t="str">
        <f>+IF(B35&lt;0,"Du har solgt flere aktier end du har","")</f>
        <v/>
      </c>
      <c r="K35" s="8"/>
    </row>
    <row r="36" spans="1:11" ht="15.75" x14ac:dyDescent="0.25">
      <c r="A36" s="110">
        <v>2018</v>
      </c>
      <c r="B36" s="133"/>
      <c r="C36" s="14" t="s">
        <v>5</v>
      </c>
      <c r="D36" s="114">
        <f>+IF(D35=0,0,B36/B35*D35)</f>
        <v>0</v>
      </c>
      <c r="E36" s="10"/>
      <c r="F36" s="10"/>
      <c r="G36" s="12"/>
      <c r="H36" s="12"/>
      <c r="I36" s="12"/>
      <c r="J36" s="157" t="str">
        <f>+IF(B36&gt;0,"Antal solgte aktier skal være negativt tal","")</f>
        <v/>
      </c>
      <c r="K36" s="8"/>
    </row>
    <row r="37" spans="1:11" ht="15.75" x14ac:dyDescent="0.25">
      <c r="A37" s="110">
        <v>2018</v>
      </c>
      <c r="B37" s="133"/>
      <c r="C37" s="14" t="s">
        <v>4</v>
      </c>
      <c r="D37" s="134"/>
      <c r="E37" s="10"/>
      <c r="F37" s="10"/>
      <c r="G37" s="12">
        <f>+ROUND(I37*0.25,2)</f>
        <v>255.54</v>
      </c>
      <c r="H37" s="12">
        <f>+ROUND(I37*0.75,2)</f>
        <v>766.61</v>
      </c>
      <c r="I37" s="12">
        <v>1022.15</v>
      </c>
      <c r="J37" s="157" t="str">
        <f>+IF(B37=0,IF(D37=0,"","Antal aktier mangler I kolonne B"),IF(D37&gt;0,"","Positivt beløb mangler I kolonne D"))</f>
        <v/>
      </c>
      <c r="K37" s="8"/>
    </row>
    <row r="38" spans="1:11" ht="15.75" x14ac:dyDescent="0.25">
      <c r="A38" s="111">
        <v>2018</v>
      </c>
      <c r="B38" s="133"/>
      <c r="C38" s="5" t="s">
        <v>6</v>
      </c>
      <c r="D38" s="142" t="str">
        <f>IFERROR(B38/SUM(B35:B37)*SUM(D35:D37),"0,00")</f>
        <v>0,00</v>
      </c>
      <c r="E38" s="10"/>
      <c r="F38" s="10"/>
      <c r="G38" s="12"/>
      <c r="H38" s="12"/>
      <c r="I38" s="12"/>
      <c r="J38" s="157" t="str">
        <f>+IF(B38&gt;0,"Antal solgte aktier skal være negativt tal","")</f>
        <v/>
      </c>
      <c r="K38" s="8"/>
    </row>
    <row r="39" spans="1:11" ht="15.75" x14ac:dyDescent="0.25">
      <c r="A39" s="112">
        <v>2018</v>
      </c>
      <c r="B39" s="135">
        <f>SUM(B35:B38)</f>
        <v>0</v>
      </c>
      <c r="C39" s="6" t="s">
        <v>3</v>
      </c>
      <c r="D39" s="143">
        <f>SUM(D35:D38)</f>
        <v>0</v>
      </c>
      <c r="E39" s="10"/>
      <c r="F39" s="10"/>
      <c r="G39" s="12"/>
      <c r="H39" s="12"/>
      <c r="I39" s="12"/>
      <c r="J39" s="157" t="str">
        <f>+IF(B39&lt;0,"Du har solgt flere aktier end du har","")</f>
        <v/>
      </c>
      <c r="K39" s="8"/>
    </row>
    <row r="40" spans="1:11" ht="15.75" x14ac:dyDescent="0.25">
      <c r="A40" s="110">
        <v>2019</v>
      </c>
      <c r="B40" s="133"/>
      <c r="C40" s="14" t="s">
        <v>5</v>
      </c>
      <c r="D40" s="141" t="str">
        <f>IFERROR(B40/B39*D39,"0,00")</f>
        <v>0,00</v>
      </c>
      <c r="E40" s="10"/>
      <c r="F40" s="10"/>
      <c r="G40" s="12"/>
      <c r="H40" s="12"/>
      <c r="I40" s="12"/>
      <c r="J40" s="157" t="str">
        <f>+IF(B40&gt;0,"Antal solgte aktier skal være negativt tal","")</f>
        <v/>
      </c>
      <c r="K40" s="8"/>
    </row>
    <row r="41" spans="1:11" ht="15.75" x14ac:dyDescent="0.25">
      <c r="A41" s="110">
        <v>2019</v>
      </c>
      <c r="B41" s="133"/>
      <c r="C41" s="14" t="s">
        <v>4</v>
      </c>
      <c r="D41" s="134"/>
      <c r="E41" s="10"/>
      <c r="F41" s="10"/>
      <c r="G41" s="12">
        <f>+ROUND(I41*0.25,2)</f>
        <v>212.91</v>
      </c>
      <c r="H41" s="12">
        <f>+ROUND(I41*0.75,2)</f>
        <v>638.73</v>
      </c>
      <c r="I41" s="12">
        <v>851.64</v>
      </c>
      <c r="J41" s="157" t="str">
        <f>+IF(B41=0,IF(D41=0,"","Antal aktier mangler I kolonne B"),IF(D41&gt;0,"","Positivt beløb mangler I kolonne D"))</f>
        <v/>
      </c>
      <c r="K41" s="8"/>
    </row>
    <row r="42" spans="1:11" ht="15.75" x14ac:dyDescent="0.25">
      <c r="A42" s="111">
        <v>2019</v>
      </c>
      <c r="B42" s="133"/>
      <c r="C42" s="5" t="s">
        <v>6</v>
      </c>
      <c r="D42" s="142" t="str">
        <f>IFERROR(B42/SUM(B39:B41)*SUM(D39:D41),"0,00")</f>
        <v>0,00</v>
      </c>
      <c r="E42" s="10"/>
      <c r="F42" s="10"/>
      <c r="G42" s="12"/>
      <c r="H42" s="12"/>
      <c r="I42" s="12"/>
      <c r="J42" s="157" t="str">
        <f>+IF(B42&gt;0,"Antal solgte aktier skal være negativt tal","")</f>
        <v/>
      </c>
      <c r="K42" s="8"/>
    </row>
    <row r="43" spans="1:11" ht="15.75" x14ac:dyDescent="0.25">
      <c r="A43" s="112">
        <v>2019</v>
      </c>
      <c r="B43" s="135">
        <f>SUM(B39:B42)</f>
        <v>0</v>
      </c>
      <c r="C43" s="6" t="s">
        <v>3</v>
      </c>
      <c r="D43" s="143">
        <f>SUM(D39:D42)</f>
        <v>0</v>
      </c>
      <c r="E43" s="10"/>
      <c r="F43" s="10"/>
      <c r="G43" s="12"/>
      <c r="H43" s="12"/>
      <c r="I43" s="12"/>
      <c r="J43" s="157" t="str">
        <f>+IF(B43&lt;0,"Du har solgt flere aktier end du har","")</f>
        <v/>
      </c>
      <c r="K43" s="8"/>
    </row>
    <row r="44" spans="1:11" ht="15.75" x14ac:dyDescent="0.25">
      <c r="A44" s="110">
        <v>2020</v>
      </c>
      <c r="B44" s="133"/>
      <c r="C44" s="14" t="s">
        <v>5</v>
      </c>
      <c r="D44" s="141" t="str">
        <f>IFERROR(B44/B43*D43,"0,00")</f>
        <v>0,00</v>
      </c>
      <c r="E44" s="10"/>
      <c r="F44" s="10"/>
      <c r="G44" s="12"/>
      <c r="H44" s="12"/>
      <c r="I44" s="12"/>
      <c r="J44" s="157" t="str">
        <f>+IF(B44&gt;0,"Antal solgte aktier skal være negativt tal","")</f>
        <v/>
      </c>
      <c r="K44" s="8"/>
    </row>
    <row r="45" spans="1:11" ht="15.75" x14ac:dyDescent="0.25">
      <c r="A45" s="110">
        <v>2020</v>
      </c>
      <c r="B45" s="133"/>
      <c r="C45" s="14" t="s">
        <v>4</v>
      </c>
      <c r="D45" s="144"/>
      <c r="E45" s="10"/>
      <c r="F45" s="10"/>
      <c r="G45" s="12">
        <f>+ROUND(I45*0.25,2)</f>
        <v>290.10000000000002</v>
      </c>
      <c r="H45" s="12">
        <f>+ROUND(I45*0.75,2)</f>
        <v>870.3</v>
      </c>
      <c r="I45" s="12">
        <v>1160.4000000000001</v>
      </c>
      <c r="J45" s="157" t="str">
        <f>+IF(B45=0,IF(D45=0,"","Antal aktier mangler I kolonne B"),IF(D45&gt;0,"","Positivt beløb mangler I kolonne D"))</f>
        <v/>
      </c>
      <c r="K45" s="8"/>
    </row>
    <row r="46" spans="1:11" ht="15.75" x14ac:dyDescent="0.25">
      <c r="A46" s="111">
        <v>2020</v>
      </c>
      <c r="B46" s="133"/>
      <c r="C46" s="5" t="s">
        <v>6</v>
      </c>
      <c r="D46" s="142" t="str">
        <f>IFERROR(B46/SUM(B43:B45)*SUM(D43:D45),"0,00")</f>
        <v>0,00</v>
      </c>
      <c r="E46" s="10"/>
      <c r="F46" s="10"/>
      <c r="G46" s="12"/>
      <c r="H46" s="12"/>
      <c r="I46" s="12"/>
      <c r="J46" s="157" t="str">
        <f>+IF(B46&gt;0,"Antal solgte aktier skal være negativt tal","")</f>
        <v/>
      </c>
      <c r="K46" s="8"/>
    </row>
    <row r="47" spans="1:11" ht="15.75" x14ac:dyDescent="0.25">
      <c r="A47" s="112">
        <v>2020</v>
      </c>
      <c r="B47" s="135">
        <f>SUM(B43:B46)</f>
        <v>0</v>
      </c>
      <c r="C47" s="6" t="s">
        <v>3</v>
      </c>
      <c r="D47" s="143">
        <f>SUM(D43:D46)</f>
        <v>0</v>
      </c>
      <c r="E47" s="10"/>
      <c r="F47" s="10"/>
      <c r="G47" s="12"/>
      <c r="H47" s="12"/>
      <c r="I47" s="12"/>
      <c r="J47" s="157" t="str">
        <f>+IF(B47&lt;0,"Du har solgt flere aktier end du har","")</f>
        <v/>
      </c>
      <c r="K47" s="8"/>
    </row>
    <row r="48" spans="1:11" ht="15.75" x14ac:dyDescent="0.25">
      <c r="A48" s="110">
        <v>2021</v>
      </c>
      <c r="B48" s="133"/>
      <c r="C48" s="14" t="s">
        <v>5</v>
      </c>
      <c r="D48" s="141" t="str">
        <f>IFERROR(B48/B47*D47,"0,00")</f>
        <v>0,00</v>
      </c>
      <c r="E48" s="10"/>
      <c r="F48" s="10"/>
      <c r="G48" s="12"/>
      <c r="H48" s="12"/>
      <c r="I48" s="12"/>
      <c r="J48" s="157" t="str">
        <f>+IF(B48&gt;0,"Antal solgte aktier skal være negativt tal","")</f>
        <v/>
      </c>
      <c r="K48" s="8"/>
    </row>
    <row r="49" spans="1:11" ht="15.75" x14ac:dyDescent="0.25">
      <c r="A49" s="110">
        <v>2021</v>
      </c>
      <c r="B49" s="133"/>
      <c r="C49" s="14" t="s">
        <v>4</v>
      </c>
      <c r="D49" s="144"/>
      <c r="E49" s="10"/>
      <c r="F49" s="10"/>
      <c r="G49" s="12">
        <f>+ROUND(I49*0.25,2)</f>
        <v>342.88</v>
      </c>
      <c r="H49" s="12">
        <f>+ROUND(I49*0.75,2)</f>
        <v>1028.6300000000001</v>
      </c>
      <c r="I49" s="12">
        <v>1371.5</v>
      </c>
      <c r="J49" s="157" t="str">
        <f>+IF(B49=0,IF(D49=0,"","Antal aktier mangler I kolonne B"),IF(D49&gt;0,"","Positivt beløb mangler I kolonne D"))</f>
        <v/>
      </c>
      <c r="K49" s="8"/>
    </row>
    <row r="50" spans="1:11" ht="15.75" x14ac:dyDescent="0.25">
      <c r="A50" s="111">
        <v>2021</v>
      </c>
      <c r="B50" s="133"/>
      <c r="C50" s="5" t="s">
        <v>6</v>
      </c>
      <c r="D50" s="142" t="str">
        <f>IFERROR(B50/SUM(B47:B49)*SUM(D47:D49),"0,00")</f>
        <v>0,00</v>
      </c>
      <c r="E50" s="10"/>
      <c r="F50" s="10"/>
      <c r="G50" s="12"/>
      <c r="H50" s="12"/>
      <c r="I50" s="12"/>
      <c r="J50" s="157" t="str">
        <f>+IF(B50&gt;0,"Antal solgte aktier skal være negativt tal","")</f>
        <v/>
      </c>
      <c r="K50" s="8"/>
    </row>
    <row r="51" spans="1:11" ht="15.75" x14ac:dyDescent="0.25">
      <c r="A51" s="112">
        <v>2021</v>
      </c>
      <c r="B51" s="6">
        <f>SUM(B47:B50)</f>
        <v>0</v>
      </c>
      <c r="C51" s="6" t="s">
        <v>3</v>
      </c>
      <c r="D51" s="143">
        <f>SUM(D47:D50)</f>
        <v>0</v>
      </c>
      <c r="E51" s="10"/>
      <c r="F51" s="10"/>
      <c r="G51" s="12"/>
      <c r="H51" s="12"/>
      <c r="I51" s="12"/>
      <c r="J51" s="157" t="str">
        <f>+IF(B51&lt;0,"Du har solgt flere aktier end du har","")</f>
        <v/>
      </c>
      <c r="K51" s="8"/>
    </row>
    <row r="52" spans="1:11" ht="15.75" x14ac:dyDescent="0.25">
      <c r="A52" s="110">
        <v>2022</v>
      </c>
      <c r="B52" s="133"/>
      <c r="C52" s="14" t="s">
        <v>5</v>
      </c>
      <c r="D52" s="141" t="str">
        <f>IFERROR(B52/B51*D51,"0,00")</f>
        <v>0,00</v>
      </c>
      <c r="E52" s="10"/>
      <c r="F52" s="10"/>
      <c r="G52" s="12"/>
      <c r="H52" s="12"/>
      <c r="I52" s="12"/>
      <c r="J52" s="157" t="str">
        <f>+IF(B52&gt;0,"Antal solgte aktier skal være negativt tal","")</f>
        <v/>
      </c>
      <c r="K52" s="8"/>
    </row>
    <row r="53" spans="1:11" ht="15.75" x14ac:dyDescent="0.25">
      <c r="A53" s="110">
        <v>2022</v>
      </c>
      <c r="B53" s="133"/>
      <c r="C53" s="14" t="s">
        <v>4</v>
      </c>
      <c r="D53" s="144"/>
      <c r="E53" s="10"/>
      <c r="F53" s="10"/>
      <c r="G53" s="12">
        <f>+ROUND(I53*0.25,2)</f>
        <v>403.38</v>
      </c>
      <c r="H53" s="12">
        <f>+ROUND(I53*0.75,2)</f>
        <v>1210.1500000000001</v>
      </c>
      <c r="I53" s="12">
        <v>1613.53</v>
      </c>
      <c r="J53" s="157" t="str">
        <f>+IF(B53=0,IF(D53=0,"","Antal aktier mangler I kolonne B"),IF(D53&gt;0,"","Positivt beløb mangler I kolonne D"))</f>
        <v/>
      </c>
      <c r="K53" s="8"/>
    </row>
    <row r="54" spans="1:11" ht="15.75" x14ac:dyDescent="0.25">
      <c r="A54" s="111">
        <v>2022</v>
      </c>
      <c r="B54" s="133"/>
      <c r="C54" s="5" t="s">
        <v>6</v>
      </c>
      <c r="D54" s="142" t="str">
        <f>IFERROR(B54/SUM(B51:B53)*SUM(D51:D53),"0,00")</f>
        <v>0,00</v>
      </c>
      <c r="E54" s="10"/>
      <c r="F54" s="10"/>
      <c r="G54" s="12"/>
      <c r="H54" s="12"/>
      <c r="I54" s="12"/>
      <c r="J54" s="157" t="str">
        <f>+IF(B54&gt;0,"Antal solgte aktier skal være negativt tal","")</f>
        <v/>
      </c>
      <c r="K54" s="8"/>
    </row>
    <row r="55" spans="1:11" ht="15.75" x14ac:dyDescent="0.25">
      <c r="A55" s="112">
        <v>2022</v>
      </c>
      <c r="B55" s="135">
        <f>SUM(B51:B54)</f>
        <v>0</v>
      </c>
      <c r="C55" s="6" t="s">
        <v>3</v>
      </c>
      <c r="D55" s="143">
        <f>SUM(D51:D54)</f>
        <v>0</v>
      </c>
      <c r="E55" s="10"/>
      <c r="F55" s="10"/>
      <c r="G55" s="12"/>
      <c r="H55" s="12"/>
      <c r="I55" s="12"/>
      <c r="J55" s="157" t="str">
        <f>+IF(B55&lt;0,"Du har solgt flere aktier end du har","")</f>
        <v/>
      </c>
      <c r="K55" s="8"/>
    </row>
    <row r="56" spans="1:11" ht="15.75" x14ac:dyDescent="0.25">
      <c r="A56" s="110">
        <v>2023</v>
      </c>
      <c r="B56" s="133"/>
      <c r="C56" s="14" t="s">
        <v>5</v>
      </c>
      <c r="D56" s="141">
        <f>IFERROR(B56/B55*D55,0)</f>
        <v>0</v>
      </c>
      <c r="E56" s="10"/>
      <c r="F56" s="10"/>
      <c r="G56" s="12"/>
      <c r="H56" s="12"/>
      <c r="I56" s="12"/>
      <c r="J56" s="157" t="str">
        <f>+IF(B56&gt;0,"Antal solgte aktier skal være negativt tal","")</f>
        <v/>
      </c>
      <c r="K56" s="8"/>
    </row>
    <row r="57" spans="1:11" ht="15.75" x14ac:dyDescent="0.25">
      <c r="A57" s="110">
        <v>2023</v>
      </c>
      <c r="B57" s="133"/>
      <c r="C57" s="14" t="s">
        <v>4</v>
      </c>
      <c r="D57" s="144"/>
      <c r="E57" s="10"/>
      <c r="F57" s="10"/>
      <c r="G57" s="12">
        <f>+ROUND(I57*0.25,2)</f>
        <v>337.22</v>
      </c>
      <c r="H57" s="12">
        <f>+ROUND(I57*0.75,2)</f>
        <v>1011.66</v>
      </c>
      <c r="I57" s="12">
        <v>1348.88</v>
      </c>
      <c r="J57" s="157" t="str">
        <f>+IF(B57=0,IF(D57=0,"","Antal aktier mangler I kolonne B"),IF(D57&gt;0,"","Positivt beløb mangler I kolonne D"))</f>
        <v/>
      </c>
      <c r="K57" s="8"/>
    </row>
    <row r="58" spans="1:11" ht="15.75" x14ac:dyDescent="0.25">
      <c r="A58" s="111">
        <v>2023</v>
      </c>
      <c r="B58" s="133"/>
      <c r="C58" s="5" t="s">
        <v>6</v>
      </c>
      <c r="D58" s="142" t="str">
        <f>IFERROR(B58/SUM(B55:B57)*SUM(D55:D57),"0,00")</f>
        <v>0,00</v>
      </c>
      <c r="E58" s="10"/>
      <c r="F58" s="10"/>
      <c r="G58" s="10"/>
      <c r="H58" s="10"/>
      <c r="I58" s="12"/>
      <c r="J58" s="154" t="str">
        <f>+IF(B58&gt;0,"Antal solgte aktier skal være negativt tal","")</f>
        <v/>
      </c>
      <c r="K58" s="8"/>
    </row>
    <row r="59" spans="1:11" ht="16.5" thickBot="1" x14ac:dyDescent="0.3">
      <c r="A59" s="115">
        <v>2023</v>
      </c>
      <c r="B59" s="116">
        <f>SUM(B55:B58)</f>
        <v>0</v>
      </c>
      <c r="C59" s="116" t="s">
        <v>3</v>
      </c>
      <c r="D59" s="145">
        <f>SUM(D55:D58)</f>
        <v>0</v>
      </c>
      <c r="E59" s="10"/>
      <c r="F59" s="10"/>
      <c r="G59" s="10"/>
      <c r="H59" s="10"/>
      <c r="I59" s="12"/>
      <c r="J59" s="154" t="str">
        <f>+IF(B59&lt;0,"Du har solgt flere aktier end du har","")</f>
        <v/>
      </c>
      <c r="K59" s="8"/>
    </row>
    <row r="60" spans="1:11" ht="15.75" x14ac:dyDescent="0.25">
      <c r="A60" s="110">
        <v>2024</v>
      </c>
      <c r="B60" s="133"/>
      <c r="C60" s="14" t="s">
        <v>5</v>
      </c>
      <c r="D60" s="141">
        <f>IFERROR(B60/B59*D59,0)</f>
        <v>0</v>
      </c>
      <c r="E60" s="10"/>
      <c r="F60" s="10"/>
      <c r="G60" s="10"/>
      <c r="H60" s="10"/>
      <c r="I60" s="12"/>
      <c r="J60" s="154"/>
      <c r="K60" s="8"/>
    </row>
    <row r="61" spans="1:11" ht="15.75" x14ac:dyDescent="0.25">
      <c r="A61" s="110">
        <v>2024</v>
      </c>
      <c r="B61" s="133"/>
      <c r="C61" s="14" t="s">
        <v>4</v>
      </c>
      <c r="D61" s="144"/>
      <c r="E61" s="10"/>
      <c r="F61" s="10"/>
      <c r="G61" s="12">
        <f>+ROUND($I61*0.25,2)</f>
        <v>429.43</v>
      </c>
      <c r="H61" s="12">
        <f>+ROUND($I61*0.75,2)</f>
        <v>1288.3</v>
      </c>
      <c r="I61" s="12">
        <v>1717.73</v>
      </c>
      <c r="J61" s="157" t="str">
        <f>+IF(B61=0,IF(D61=0,"","Antal aktier mangler I kolonne B"),IF(D61&gt;0,"","Positivt beløb mangler I kolonne D"))</f>
        <v/>
      </c>
      <c r="K61" s="8"/>
    </row>
    <row r="62" spans="1:11" ht="15.75" x14ac:dyDescent="0.25">
      <c r="A62" s="111">
        <v>2024</v>
      </c>
      <c r="B62" s="133"/>
      <c r="C62" s="5" t="s">
        <v>6</v>
      </c>
      <c r="D62" s="142" t="str">
        <f>IFERROR(B62/SUM(B59:B61)*SUM(D59:D61),"0,00")</f>
        <v>0,00</v>
      </c>
      <c r="E62" s="10"/>
      <c r="F62" s="10"/>
      <c r="G62" s="10"/>
      <c r="H62" s="10"/>
      <c r="I62" s="12"/>
      <c r="J62" s="154"/>
      <c r="K62" s="8"/>
    </row>
    <row r="63" spans="1:11" ht="16.5" thickBot="1" x14ac:dyDescent="0.3">
      <c r="A63" s="115">
        <v>2024</v>
      </c>
      <c r="B63" s="116">
        <f>SUM(B59:B62)</f>
        <v>0</v>
      </c>
      <c r="C63" s="116" t="s">
        <v>3</v>
      </c>
      <c r="D63" s="145">
        <f>SUM(D59:D62)</f>
        <v>0</v>
      </c>
      <c r="E63" s="10"/>
      <c r="F63" s="10"/>
      <c r="G63" s="10"/>
      <c r="H63" s="10"/>
      <c r="I63" s="12"/>
      <c r="J63" s="154"/>
      <c r="K63" s="8"/>
    </row>
    <row r="64" spans="1:11" ht="15.75" x14ac:dyDescent="0.25">
      <c r="A64" s="110">
        <v>2025</v>
      </c>
      <c r="B64" s="133"/>
      <c r="C64" s="14" t="s">
        <v>5</v>
      </c>
      <c r="D64" s="141">
        <f>IFERROR(B64/B63*D63,0)</f>
        <v>0</v>
      </c>
      <c r="E64" s="10"/>
      <c r="F64" s="10"/>
      <c r="G64" s="10"/>
      <c r="H64" s="10"/>
      <c r="I64" s="12"/>
      <c r="J64" s="154"/>
      <c r="K64" s="8"/>
    </row>
    <row r="65" spans="1:12" ht="15.75" x14ac:dyDescent="0.25">
      <c r="A65" s="110">
        <v>2025</v>
      </c>
      <c r="B65" s="133"/>
      <c r="C65" s="14" t="s">
        <v>4</v>
      </c>
      <c r="D65" s="144"/>
      <c r="E65" s="10"/>
      <c r="F65" s="10"/>
      <c r="G65" s="12">
        <f>+ROUND($I65*0.25,2)</f>
        <v>415.56</v>
      </c>
      <c r="H65" s="12">
        <f>+ROUND($I65*0.75,2)</f>
        <v>1246.67</v>
      </c>
      <c r="I65" s="12">
        <v>1662.23</v>
      </c>
      <c r="J65" s="157" t="str">
        <f>+IF(B65=0,IF(D65=0,"","Antal aktier mangler I kolonne B"),IF(D65&gt;0,"","Positivt beløb mangler I kolonne D"))</f>
        <v/>
      </c>
      <c r="K65" s="8"/>
    </row>
    <row r="66" spans="1:12" ht="15.75" x14ac:dyDescent="0.25">
      <c r="A66" s="111">
        <v>2025</v>
      </c>
      <c r="B66" s="133"/>
      <c r="C66" s="5" t="s">
        <v>6</v>
      </c>
      <c r="D66" s="142" t="str">
        <f>IFERROR(B66/SUM(B63:B65)*SUM(D63:D65),"0,00")</f>
        <v>0,00</v>
      </c>
      <c r="E66" s="10"/>
      <c r="F66" s="10"/>
      <c r="G66" s="10"/>
      <c r="H66" s="10"/>
      <c r="I66" s="12"/>
      <c r="J66" s="154"/>
      <c r="K66" s="8"/>
    </row>
    <row r="67" spans="1:12" ht="16.5" thickBot="1" x14ac:dyDescent="0.3">
      <c r="A67" s="115">
        <v>2025</v>
      </c>
      <c r="B67" s="116">
        <f>SUM(B63:B66)</f>
        <v>0</v>
      </c>
      <c r="C67" s="116" t="s">
        <v>3</v>
      </c>
      <c r="D67" s="145">
        <f>SUM(D63:D66)</f>
        <v>0</v>
      </c>
      <c r="E67" s="10"/>
      <c r="F67" s="10"/>
      <c r="G67" s="10"/>
      <c r="H67" s="10"/>
      <c r="I67" s="12"/>
      <c r="J67" s="154"/>
      <c r="K67" s="8"/>
    </row>
    <row r="68" spans="1:12" ht="15.75" x14ac:dyDescent="0.25">
      <c r="A68" s="14"/>
      <c r="B68" s="14"/>
      <c r="C68" s="14"/>
      <c r="D68" s="158"/>
      <c r="E68" s="10"/>
      <c r="F68" s="10"/>
      <c r="G68" s="10"/>
      <c r="H68" s="10"/>
      <c r="I68" s="12"/>
      <c r="J68" s="154"/>
      <c r="K68" s="8"/>
    </row>
    <row r="69" spans="1:12" ht="15.75" x14ac:dyDescent="0.25">
      <c r="A69" s="10"/>
      <c r="B69" s="10"/>
      <c r="C69" s="10"/>
      <c r="D69" s="146"/>
      <c r="E69" s="10"/>
      <c r="F69" s="10"/>
      <c r="G69" s="10"/>
      <c r="H69" s="13"/>
      <c r="I69" s="12"/>
      <c r="J69" s="155"/>
      <c r="K69" s="8"/>
    </row>
    <row r="70" spans="1:12" ht="15.75" x14ac:dyDescent="0.25">
      <c r="A70" s="10"/>
      <c r="B70" s="10"/>
      <c r="C70" s="10"/>
      <c r="D70" s="147"/>
      <c r="E70" s="10"/>
      <c r="F70" s="10"/>
      <c r="G70" s="10"/>
      <c r="H70" s="13"/>
      <c r="I70" s="12"/>
      <c r="J70" s="155"/>
      <c r="K70" s="8"/>
    </row>
    <row r="71" spans="1:12" ht="16.5" thickBot="1" x14ac:dyDescent="0.3">
      <c r="A71" s="93" t="s">
        <v>51</v>
      </c>
      <c r="B71" s="10"/>
      <c r="C71" s="10"/>
      <c r="D71" s="147"/>
      <c r="E71" s="10"/>
      <c r="F71" s="10"/>
      <c r="G71" s="10"/>
      <c r="H71" s="13"/>
      <c r="I71" s="12"/>
      <c r="J71" s="155"/>
      <c r="K71" s="8"/>
    </row>
    <row r="72" spans="1:12" ht="15.75" x14ac:dyDescent="0.25">
      <c r="A72" s="129"/>
      <c r="B72" s="130"/>
      <c r="C72" s="130"/>
      <c r="D72" s="148"/>
      <c r="E72" s="10"/>
      <c r="F72" s="10"/>
      <c r="G72" s="10"/>
      <c r="H72" s="13"/>
      <c r="I72" s="12"/>
      <c r="J72" s="155"/>
      <c r="K72" s="8"/>
      <c r="L72" s="2"/>
    </row>
    <row r="73" spans="1:12" ht="15.75" x14ac:dyDescent="0.25">
      <c r="A73" s="110" t="s">
        <v>75</v>
      </c>
      <c r="B73" s="14"/>
      <c r="C73" s="14" t="str">
        <f>+CONCATENATE("(",-B64-B66," aktier)")</f>
        <v>(0 aktier)</v>
      </c>
      <c r="D73" s="144"/>
      <c r="E73" s="10"/>
      <c r="F73" s="10"/>
      <c r="G73" s="10"/>
      <c r="H73" s="13"/>
      <c r="I73" s="12"/>
      <c r="J73" s="157"/>
      <c r="K73" s="8"/>
      <c r="L73" s="2"/>
    </row>
    <row r="74" spans="1:12" ht="15.75" x14ac:dyDescent="0.25">
      <c r="A74" s="110" t="str">
        <f>+CONCATENATE("Skattemæssig anskaffelsessum for ",-B64-B66," aktier solgt I 2025")</f>
        <v>Skattemæssig anskaffelsessum for 0 aktier solgt I 2025</v>
      </c>
      <c r="B74" s="14"/>
      <c r="C74" s="14"/>
      <c r="D74" s="149">
        <f>+D64+D66</f>
        <v>0</v>
      </c>
      <c r="E74" s="10"/>
      <c r="F74" s="10"/>
      <c r="G74" s="159"/>
      <c r="H74" s="13"/>
      <c r="I74" s="12"/>
      <c r="J74" s="155"/>
      <c r="K74" s="8"/>
      <c r="L74" s="2"/>
    </row>
    <row r="75" spans="1:12" ht="15.75" x14ac:dyDescent="0.25">
      <c r="A75" s="110"/>
      <c r="B75" s="14"/>
      <c r="C75" s="14"/>
      <c r="D75" s="150"/>
      <c r="E75" s="10"/>
      <c r="F75" s="10"/>
      <c r="G75" s="10"/>
      <c r="H75" s="13"/>
      <c r="I75" s="12"/>
      <c r="J75" s="155"/>
      <c r="K75" s="8"/>
      <c r="L75" s="2"/>
    </row>
    <row r="76" spans="1:12" ht="16.5" thickBot="1" x14ac:dyDescent="0.3">
      <c r="A76" s="131" t="s">
        <v>76</v>
      </c>
      <c r="B76" s="132"/>
      <c r="C76" s="132"/>
      <c r="D76" s="151">
        <f>+D73+D74</f>
        <v>0</v>
      </c>
      <c r="E76" s="10"/>
      <c r="F76" s="10"/>
      <c r="G76" s="10" t="s">
        <v>57</v>
      </c>
      <c r="H76" s="10"/>
      <c r="I76" s="12"/>
      <c r="J76" s="155"/>
      <c r="K76" s="8"/>
      <c r="L76" s="2"/>
    </row>
    <row r="77" spans="1:12" ht="15.75" x14ac:dyDescent="0.25">
      <c r="A77" s="10"/>
      <c r="B77" s="10"/>
      <c r="C77" s="10"/>
      <c r="D77" s="11"/>
      <c r="E77" s="10"/>
      <c r="F77" s="10"/>
      <c r="G77" s="10"/>
      <c r="H77" s="10"/>
      <c r="I77" s="12"/>
      <c r="J77" s="155"/>
      <c r="K77" s="8"/>
      <c r="L77" s="2"/>
    </row>
    <row r="78" spans="1:12" ht="15.75" x14ac:dyDescent="0.25">
      <c r="A78" s="10"/>
      <c r="B78" s="10"/>
      <c r="C78" s="10"/>
      <c r="D78" s="11"/>
      <c r="E78" s="10"/>
      <c r="F78" s="10"/>
      <c r="G78" s="10"/>
      <c r="H78" s="10"/>
      <c r="I78" s="10"/>
      <c r="J78" s="156"/>
      <c r="K78" s="8"/>
    </row>
    <row r="79" spans="1:12" ht="15.75" x14ac:dyDescent="0.25">
      <c r="A79" s="3"/>
      <c r="B79" s="3"/>
      <c r="C79" s="3"/>
      <c r="D79" s="4"/>
      <c r="E79" s="3"/>
      <c r="F79" s="3"/>
      <c r="G79" s="3"/>
      <c r="H79" s="3"/>
      <c r="I79" s="3"/>
      <c r="J79" s="3"/>
      <c r="K79" s="3"/>
    </row>
    <row r="80" spans="1:12" ht="15.75" x14ac:dyDescent="0.25">
      <c r="A80" s="3"/>
      <c r="B80" s="3"/>
      <c r="C80" s="3"/>
      <c r="D80" s="4"/>
      <c r="E80" s="3"/>
      <c r="F80" s="3"/>
      <c r="G80" s="3"/>
      <c r="H80" s="3"/>
      <c r="I80" s="3"/>
      <c r="J80" s="3"/>
      <c r="K80" s="3"/>
    </row>
    <row r="81" spans="1:11" ht="15.75" x14ac:dyDescent="0.25">
      <c r="A81" s="3"/>
      <c r="B81" s="3"/>
      <c r="C81" s="3"/>
      <c r="D81" s="4"/>
      <c r="E81" s="3"/>
      <c r="F81" s="3"/>
      <c r="G81" s="3"/>
      <c r="H81" s="3"/>
      <c r="I81" s="3"/>
      <c r="J81" s="3"/>
      <c r="K81" s="3"/>
    </row>
    <row r="82" spans="1:11" ht="15.75" x14ac:dyDescent="0.25">
      <c r="A82" s="3"/>
      <c r="B82" s="3"/>
      <c r="C82" s="3"/>
      <c r="D82" s="4"/>
      <c r="E82" s="3"/>
      <c r="F82" s="3"/>
      <c r="G82" s="3"/>
      <c r="H82" s="3"/>
      <c r="I82" s="3"/>
      <c r="J82" s="3"/>
      <c r="K82" s="3"/>
    </row>
    <row r="83" spans="1:11" ht="15.75" x14ac:dyDescent="0.25">
      <c r="A83" s="3"/>
      <c r="B83" s="3"/>
      <c r="C83" s="3"/>
      <c r="D83" s="4"/>
      <c r="E83" s="3"/>
      <c r="F83" s="3"/>
      <c r="G83" s="3"/>
      <c r="H83" s="3"/>
      <c r="I83" s="3"/>
      <c r="J83" s="3"/>
      <c r="K83" s="3"/>
    </row>
    <row r="84" spans="1:11" ht="15.75" x14ac:dyDescent="0.25">
      <c r="A84" s="3"/>
      <c r="B84" s="3"/>
      <c r="C84" s="3"/>
      <c r="D84" s="4"/>
      <c r="E84" s="3"/>
      <c r="F84" s="3"/>
      <c r="G84" s="3"/>
      <c r="H84" s="3"/>
      <c r="I84" s="3"/>
      <c r="J84" s="3"/>
      <c r="K84" s="3"/>
    </row>
    <row r="85" spans="1:11" ht="15.75" x14ac:dyDescent="0.25">
      <c r="A85" s="3"/>
      <c r="B85" s="3"/>
      <c r="C85" s="3"/>
      <c r="D85" s="4"/>
      <c r="E85" s="3"/>
      <c r="F85" s="3"/>
      <c r="G85" s="3"/>
      <c r="H85" s="3"/>
      <c r="I85" s="3"/>
      <c r="J85" s="3"/>
      <c r="K85" s="3"/>
    </row>
    <row r="86" spans="1:11" ht="15.75" x14ac:dyDescent="0.25">
      <c r="A86" s="3"/>
      <c r="B86" s="3"/>
      <c r="C86" s="3"/>
      <c r="D86" s="4"/>
      <c r="E86" s="3"/>
      <c r="F86" s="3"/>
      <c r="G86" s="3"/>
      <c r="H86" s="3"/>
      <c r="I86" s="3"/>
      <c r="J86" s="3"/>
      <c r="K86" s="3"/>
    </row>
    <row r="87" spans="1:11" ht="15.75" x14ac:dyDescent="0.25">
      <c r="A87" s="3"/>
      <c r="B87" s="3"/>
      <c r="C87" s="3"/>
      <c r="D87" s="4"/>
      <c r="E87" s="3"/>
      <c r="F87" s="3"/>
      <c r="G87" s="3"/>
      <c r="H87" s="3"/>
      <c r="I87" s="3"/>
      <c r="J87" s="3"/>
      <c r="K87" s="3"/>
    </row>
    <row r="88" spans="1:11" ht="15.75" x14ac:dyDescent="0.25">
      <c r="A88" s="3"/>
      <c r="B88" s="3"/>
      <c r="C88" s="3"/>
      <c r="D88" s="4"/>
      <c r="E88" s="3"/>
      <c r="F88" s="3"/>
      <c r="G88" s="3"/>
      <c r="H88" s="3"/>
      <c r="I88" s="3"/>
      <c r="J88" s="3"/>
      <c r="K88" s="3"/>
    </row>
    <row r="89" spans="1:11" ht="15.75" x14ac:dyDescent="0.25">
      <c r="A89" s="3"/>
      <c r="B89" s="3"/>
      <c r="C89" s="3"/>
      <c r="D89" s="4"/>
      <c r="E89" s="3"/>
      <c r="F89" s="3"/>
      <c r="G89" s="3"/>
      <c r="H89" s="3"/>
      <c r="I89" s="3"/>
      <c r="J89" s="3"/>
      <c r="K89" s="3"/>
    </row>
    <row r="90" spans="1:11" ht="15.75" x14ac:dyDescent="0.25">
      <c r="A90" s="3"/>
      <c r="B90" s="3"/>
      <c r="C90" s="3"/>
      <c r="D90" s="4"/>
      <c r="E90" s="3"/>
      <c r="F90" s="3"/>
      <c r="G90" s="3"/>
      <c r="H90" s="3"/>
      <c r="I90" s="3"/>
      <c r="J90" s="3"/>
      <c r="K90" s="3"/>
    </row>
    <row r="91" spans="1:11" ht="15.75" x14ac:dyDescent="0.25">
      <c r="A91" s="3"/>
      <c r="B91" s="3"/>
      <c r="C91" s="3"/>
      <c r="D91" s="4"/>
      <c r="E91" s="3"/>
      <c r="F91" s="3"/>
      <c r="G91" s="3"/>
      <c r="H91" s="3"/>
      <c r="I91" s="3"/>
      <c r="J91" s="3"/>
      <c r="K91" s="3"/>
    </row>
    <row r="92" spans="1:11" ht="15.75" x14ac:dyDescent="0.25">
      <c r="A92" s="3"/>
      <c r="B92" s="3"/>
      <c r="C92" s="3"/>
      <c r="D92" s="4"/>
      <c r="E92" s="3"/>
      <c r="F92" s="3"/>
      <c r="G92" s="3"/>
      <c r="H92" s="3"/>
      <c r="I92" s="3"/>
      <c r="J92" s="3"/>
      <c r="K92" s="3"/>
    </row>
    <row r="93" spans="1:11" ht="15.75" x14ac:dyDescent="0.25">
      <c r="A93" s="3"/>
      <c r="B93" s="3"/>
      <c r="C93" s="3"/>
      <c r="D93" s="4"/>
      <c r="E93" s="3"/>
      <c r="F93" s="3"/>
      <c r="G93" s="3"/>
      <c r="H93" s="3"/>
      <c r="I93" s="3"/>
      <c r="J93" s="3"/>
      <c r="K93" s="3"/>
    </row>
    <row r="94" spans="1:11" ht="15.75" x14ac:dyDescent="0.25">
      <c r="A94" s="3"/>
      <c r="B94" s="3"/>
      <c r="C94" s="3"/>
      <c r="D94" s="4"/>
      <c r="E94" s="3"/>
      <c r="F94" s="3"/>
      <c r="G94" s="3"/>
      <c r="H94" s="3"/>
      <c r="I94" s="3"/>
      <c r="J94" s="3"/>
      <c r="K94" s="3"/>
    </row>
    <row r="95" spans="1:11" ht="15.75" x14ac:dyDescent="0.25">
      <c r="A95" s="3"/>
      <c r="B95" s="3"/>
      <c r="C95" s="3"/>
      <c r="D95" s="4"/>
      <c r="E95" s="3"/>
      <c r="F95" s="3"/>
      <c r="G95" s="3"/>
      <c r="H95" s="3"/>
      <c r="I95" s="3"/>
      <c r="J95" s="3"/>
      <c r="K95" s="3"/>
    </row>
    <row r="96" spans="1:11" ht="15.75" x14ac:dyDescent="0.25">
      <c r="A96" s="3"/>
      <c r="B96" s="3"/>
      <c r="C96" s="3"/>
      <c r="D96" s="4"/>
      <c r="E96" s="3"/>
      <c r="F96" s="3"/>
      <c r="G96" s="3"/>
      <c r="H96" s="3"/>
      <c r="I96" s="3"/>
      <c r="J96" s="3"/>
      <c r="K96" s="3"/>
    </row>
    <row r="97" spans="1:11" ht="15.75" x14ac:dyDescent="0.25">
      <c r="A97" s="3"/>
      <c r="B97" s="3"/>
      <c r="C97" s="3"/>
      <c r="D97" s="4"/>
      <c r="E97" s="3"/>
      <c r="F97" s="3"/>
      <c r="G97" s="3"/>
      <c r="H97" s="3"/>
      <c r="I97" s="3"/>
      <c r="J97" s="3"/>
      <c r="K97" s="3"/>
    </row>
  </sheetData>
  <sheetProtection algorithmName="SHA-512" hashValue="3hDSjbDIKyTPdRP+g9fa/IE9J/xCrUBrLID0YbbBJ6xsATkVIsl+2oLH9vFQCNCId/LIaXEWA0jOHsL6NW8h5Q==" saltValue="z76HPIPl21y5RCE1l05GPg==" spinCount="100000" sheet="1" objects="1" scenarios="1"/>
  <mergeCells count="18">
    <mergeCell ref="G27:I27"/>
    <mergeCell ref="A12:J12"/>
    <mergeCell ref="A10:J10"/>
    <mergeCell ref="A11:J11"/>
    <mergeCell ref="G26:I26"/>
    <mergeCell ref="A13:J13"/>
    <mergeCell ref="A14:J14"/>
    <mergeCell ref="A15:J15"/>
    <mergeCell ref="A17:J17"/>
    <mergeCell ref="A18:J18"/>
    <mergeCell ref="A21:J21"/>
    <mergeCell ref="A16:J16"/>
    <mergeCell ref="A19:J19"/>
    <mergeCell ref="A4:J4"/>
    <mergeCell ref="A20:J20"/>
    <mergeCell ref="A5:J5"/>
    <mergeCell ref="A6:J6"/>
    <mergeCell ref="A7:J7"/>
  </mergeCells>
  <dataValidations disablePrompts="1" xWindow="481" yWindow="710" count="5">
    <dataValidation type="decimal" operator="greaterThan" allowBlank="1" showInputMessage="1" showErrorMessage="1" sqref="D57 D33 D37 D45 D53 D49 D41 D61 D65" xr:uid="{B0642013-E2E4-4E93-955A-18E0DD07640C}">
      <formula1>0</formula1>
    </dataValidation>
    <dataValidation type="decimal" operator="greaterThan" allowBlank="1" showInputMessage="1" showErrorMessage="1" prompt="Salgssum skal være positivt tal" sqref="D73" xr:uid="{10E78395-40DC-4837-B1B3-7C60DBDADFDA}">
      <formula1>0</formula1>
    </dataValidation>
    <dataValidation allowBlank="1" showInputMessage="1" showErrorMessage="1" prompt="Positivt tal betyder gevinst" sqref="D76" xr:uid="{7E814700-41DC-4915-AC21-FA778B89A099}"/>
    <dataValidation type="whole" operator="greaterThanOrEqual" allowBlank="1" showInputMessage="1" showErrorMessage="1" promptTitle="Købt antal skal være positivt" sqref="B57 B37 B53 B49 B45 B41 B33 B61 B65" xr:uid="{4C1111BF-FE58-4051-BB9D-65D50B3C0E7F}">
      <formula1>0</formula1>
    </dataValidation>
    <dataValidation type="whole" operator="lessThanOrEqual" allowBlank="1" showInputMessage="1" showErrorMessage="1" prompt="Solgte aktier skal være negativt tal" sqref="B56 B58 B52 B54 B48 B50 B44 B46 B40 B42 B36 B38 B32 B34 B60 B62 B64 B66" xr:uid="{4A499FCB-F538-43A5-9B0E-6F4C0C75293D}">
      <formula1>0</formula1>
    </dataValidation>
  </dataValidations>
  <pageMargins left="0.7" right="0.7" top="0.75" bottom="0.75" header="0.3" footer="0.3"/>
  <pageSetup orientation="portrait" r:id="rId1"/>
  <ignoredErrors>
    <ignoredError sqref="J35:J5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6BF45-3539-4D40-91E6-F6FE72BCC23C}">
  <dimension ref="A1:J42"/>
  <sheetViews>
    <sheetView zoomScaleNormal="100" workbookViewId="0">
      <pane ySplit="1" topLeftCell="A2" activePane="bottomLeft" state="frozen"/>
      <selection pane="bottomLeft" activeCell="F19" sqref="F19"/>
    </sheetView>
  </sheetViews>
  <sheetFormatPr defaultRowHeight="15" x14ac:dyDescent="0.25"/>
  <cols>
    <col min="1" max="1" width="24.42578125" customWidth="1"/>
    <col min="2" max="2" width="7.85546875" customWidth="1"/>
    <col min="3" max="3" width="15.42578125" customWidth="1"/>
    <col min="4" max="4" width="16.140625" customWidth="1"/>
    <col min="5" max="5" width="9.5703125" customWidth="1"/>
    <col min="6" max="6" width="10.42578125" customWidth="1"/>
    <col min="7" max="7" width="33.85546875" customWidth="1"/>
    <col min="8" max="8" width="7.85546875" customWidth="1"/>
    <col min="9" max="9" width="15.140625" customWidth="1"/>
    <col min="10" max="10" width="8.85546875" customWidth="1"/>
    <col min="256" max="256" width="7.140625" customWidth="1"/>
    <col min="257" max="257" width="20.140625" customWidth="1"/>
    <col min="258" max="258" width="6.140625" customWidth="1"/>
    <col min="259" max="259" width="15.42578125" customWidth="1"/>
    <col min="260" max="260" width="16.140625" customWidth="1"/>
    <col min="261" max="261" width="16.5703125" customWidth="1"/>
    <col min="262" max="262" width="17" customWidth="1"/>
    <col min="263" max="263" width="30.85546875" bestFit="1" customWidth="1"/>
    <col min="264" max="264" width="7.42578125" customWidth="1"/>
    <col min="265" max="265" width="15.140625" customWidth="1"/>
    <col min="266" max="266" width="12.85546875" customWidth="1"/>
    <col min="512" max="512" width="7.140625" customWidth="1"/>
    <col min="513" max="513" width="20.140625" customWidth="1"/>
    <col min="514" max="514" width="6.140625" customWidth="1"/>
    <col min="515" max="515" width="15.42578125" customWidth="1"/>
    <col min="516" max="516" width="16.140625" customWidth="1"/>
    <col min="517" max="517" width="16.5703125" customWidth="1"/>
    <col min="518" max="518" width="17" customWidth="1"/>
    <col min="519" max="519" width="30.85546875" bestFit="1" customWidth="1"/>
    <col min="520" max="520" width="7.42578125" customWidth="1"/>
    <col min="521" max="521" width="15.140625" customWidth="1"/>
    <col min="522" max="522" width="12.85546875" customWidth="1"/>
    <col min="768" max="768" width="7.140625" customWidth="1"/>
    <col min="769" max="769" width="20.140625" customWidth="1"/>
    <col min="770" max="770" width="6.140625" customWidth="1"/>
    <col min="771" max="771" width="15.42578125" customWidth="1"/>
    <col min="772" max="772" width="16.140625" customWidth="1"/>
    <col min="773" max="773" width="16.5703125" customWidth="1"/>
    <col min="774" max="774" width="17" customWidth="1"/>
    <col min="775" max="775" width="30.85546875" bestFit="1" customWidth="1"/>
    <col min="776" max="776" width="7.42578125" customWidth="1"/>
    <col min="777" max="777" width="15.140625" customWidth="1"/>
    <col min="778" max="778" width="12.85546875" customWidth="1"/>
    <col min="1024" max="1024" width="7.140625" customWidth="1"/>
    <col min="1025" max="1025" width="20.140625" customWidth="1"/>
    <col min="1026" max="1026" width="6.140625" customWidth="1"/>
    <col min="1027" max="1027" width="15.42578125" customWidth="1"/>
    <col min="1028" max="1028" width="16.140625" customWidth="1"/>
    <col min="1029" max="1029" width="16.5703125" customWidth="1"/>
    <col min="1030" max="1030" width="17" customWidth="1"/>
    <col min="1031" max="1031" width="30.85546875" bestFit="1" customWidth="1"/>
    <col min="1032" max="1032" width="7.42578125" customWidth="1"/>
    <col min="1033" max="1033" width="15.140625" customWidth="1"/>
    <col min="1034" max="1034" width="12.85546875" customWidth="1"/>
    <col min="1280" max="1280" width="7.140625" customWidth="1"/>
    <col min="1281" max="1281" width="20.140625" customWidth="1"/>
    <col min="1282" max="1282" width="6.140625" customWidth="1"/>
    <col min="1283" max="1283" width="15.42578125" customWidth="1"/>
    <col min="1284" max="1284" width="16.140625" customWidth="1"/>
    <col min="1285" max="1285" width="16.5703125" customWidth="1"/>
    <col min="1286" max="1286" width="17" customWidth="1"/>
    <col min="1287" max="1287" width="30.85546875" bestFit="1" customWidth="1"/>
    <col min="1288" max="1288" width="7.42578125" customWidth="1"/>
    <col min="1289" max="1289" width="15.140625" customWidth="1"/>
    <col min="1290" max="1290" width="12.85546875" customWidth="1"/>
    <col min="1536" max="1536" width="7.140625" customWidth="1"/>
    <col min="1537" max="1537" width="20.140625" customWidth="1"/>
    <col min="1538" max="1538" width="6.140625" customWidth="1"/>
    <col min="1539" max="1539" width="15.42578125" customWidth="1"/>
    <col min="1540" max="1540" width="16.140625" customWidth="1"/>
    <col min="1541" max="1541" width="16.5703125" customWidth="1"/>
    <col min="1542" max="1542" width="17" customWidth="1"/>
    <col min="1543" max="1543" width="30.85546875" bestFit="1" customWidth="1"/>
    <col min="1544" max="1544" width="7.42578125" customWidth="1"/>
    <col min="1545" max="1545" width="15.140625" customWidth="1"/>
    <col min="1546" max="1546" width="12.85546875" customWidth="1"/>
    <col min="1792" max="1792" width="7.140625" customWidth="1"/>
    <col min="1793" max="1793" width="20.140625" customWidth="1"/>
    <col min="1794" max="1794" width="6.140625" customWidth="1"/>
    <col min="1795" max="1795" width="15.42578125" customWidth="1"/>
    <col min="1796" max="1796" width="16.140625" customWidth="1"/>
    <col min="1797" max="1797" width="16.5703125" customWidth="1"/>
    <col min="1798" max="1798" width="17" customWidth="1"/>
    <col min="1799" max="1799" width="30.85546875" bestFit="1" customWidth="1"/>
    <col min="1800" max="1800" width="7.42578125" customWidth="1"/>
    <col min="1801" max="1801" width="15.140625" customWidth="1"/>
    <col min="1802" max="1802" width="12.85546875" customWidth="1"/>
    <col min="2048" max="2048" width="7.140625" customWidth="1"/>
    <col min="2049" max="2049" width="20.140625" customWidth="1"/>
    <col min="2050" max="2050" width="6.140625" customWidth="1"/>
    <col min="2051" max="2051" width="15.42578125" customWidth="1"/>
    <col min="2052" max="2052" width="16.140625" customWidth="1"/>
    <col min="2053" max="2053" width="16.5703125" customWidth="1"/>
    <col min="2054" max="2054" width="17" customWidth="1"/>
    <col min="2055" max="2055" width="30.85546875" bestFit="1" customWidth="1"/>
    <col min="2056" max="2056" width="7.42578125" customWidth="1"/>
    <col min="2057" max="2057" width="15.140625" customWidth="1"/>
    <col min="2058" max="2058" width="12.85546875" customWidth="1"/>
    <col min="2304" max="2304" width="7.140625" customWidth="1"/>
    <col min="2305" max="2305" width="20.140625" customWidth="1"/>
    <col min="2306" max="2306" width="6.140625" customWidth="1"/>
    <col min="2307" max="2307" width="15.42578125" customWidth="1"/>
    <col min="2308" max="2308" width="16.140625" customWidth="1"/>
    <col min="2309" max="2309" width="16.5703125" customWidth="1"/>
    <col min="2310" max="2310" width="17" customWidth="1"/>
    <col min="2311" max="2311" width="30.85546875" bestFit="1" customWidth="1"/>
    <col min="2312" max="2312" width="7.42578125" customWidth="1"/>
    <col min="2313" max="2313" width="15.140625" customWidth="1"/>
    <col min="2314" max="2314" width="12.85546875" customWidth="1"/>
    <col min="2560" max="2560" width="7.140625" customWidth="1"/>
    <col min="2561" max="2561" width="20.140625" customWidth="1"/>
    <col min="2562" max="2562" width="6.140625" customWidth="1"/>
    <col min="2563" max="2563" width="15.42578125" customWidth="1"/>
    <col min="2564" max="2564" width="16.140625" customWidth="1"/>
    <col min="2565" max="2565" width="16.5703125" customWidth="1"/>
    <col min="2566" max="2566" width="17" customWidth="1"/>
    <col min="2567" max="2567" width="30.85546875" bestFit="1" customWidth="1"/>
    <col min="2568" max="2568" width="7.42578125" customWidth="1"/>
    <col min="2569" max="2569" width="15.140625" customWidth="1"/>
    <col min="2570" max="2570" width="12.85546875" customWidth="1"/>
    <col min="2816" max="2816" width="7.140625" customWidth="1"/>
    <col min="2817" max="2817" width="20.140625" customWidth="1"/>
    <col min="2818" max="2818" width="6.140625" customWidth="1"/>
    <col min="2819" max="2819" width="15.42578125" customWidth="1"/>
    <col min="2820" max="2820" width="16.140625" customWidth="1"/>
    <col min="2821" max="2821" width="16.5703125" customWidth="1"/>
    <col min="2822" max="2822" width="17" customWidth="1"/>
    <col min="2823" max="2823" width="30.85546875" bestFit="1" customWidth="1"/>
    <col min="2824" max="2824" width="7.42578125" customWidth="1"/>
    <col min="2825" max="2825" width="15.140625" customWidth="1"/>
    <col min="2826" max="2826" width="12.85546875" customWidth="1"/>
    <col min="3072" max="3072" width="7.140625" customWidth="1"/>
    <col min="3073" max="3073" width="20.140625" customWidth="1"/>
    <col min="3074" max="3074" width="6.140625" customWidth="1"/>
    <col min="3075" max="3075" width="15.42578125" customWidth="1"/>
    <col min="3076" max="3076" width="16.140625" customWidth="1"/>
    <col min="3077" max="3077" width="16.5703125" customWidth="1"/>
    <col min="3078" max="3078" width="17" customWidth="1"/>
    <col min="3079" max="3079" width="30.85546875" bestFit="1" customWidth="1"/>
    <col min="3080" max="3080" width="7.42578125" customWidth="1"/>
    <col min="3081" max="3081" width="15.140625" customWidth="1"/>
    <col min="3082" max="3082" width="12.85546875" customWidth="1"/>
    <col min="3328" max="3328" width="7.140625" customWidth="1"/>
    <col min="3329" max="3329" width="20.140625" customWidth="1"/>
    <col min="3330" max="3330" width="6.140625" customWidth="1"/>
    <col min="3331" max="3331" width="15.42578125" customWidth="1"/>
    <col min="3332" max="3332" width="16.140625" customWidth="1"/>
    <col min="3333" max="3333" width="16.5703125" customWidth="1"/>
    <col min="3334" max="3334" width="17" customWidth="1"/>
    <col min="3335" max="3335" width="30.85546875" bestFit="1" customWidth="1"/>
    <col min="3336" max="3336" width="7.42578125" customWidth="1"/>
    <col min="3337" max="3337" width="15.140625" customWidth="1"/>
    <col min="3338" max="3338" width="12.85546875" customWidth="1"/>
    <col min="3584" max="3584" width="7.140625" customWidth="1"/>
    <col min="3585" max="3585" width="20.140625" customWidth="1"/>
    <col min="3586" max="3586" width="6.140625" customWidth="1"/>
    <col min="3587" max="3587" width="15.42578125" customWidth="1"/>
    <col min="3588" max="3588" width="16.140625" customWidth="1"/>
    <col min="3589" max="3589" width="16.5703125" customWidth="1"/>
    <col min="3590" max="3590" width="17" customWidth="1"/>
    <col min="3591" max="3591" width="30.85546875" bestFit="1" customWidth="1"/>
    <col min="3592" max="3592" width="7.42578125" customWidth="1"/>
    <col min="3593" max="3593" width="15.140625" customWidth="1"/>
    <col min="3594" max="3594" width="12.85546875" customWidth="1"/>
    <col min="3840" max="3840" width="7.140625" customWidth="1"/>
    <col min="3841" max="3841" width="20.140625" customWidth="1"/>
    <col min="3842" max="3842" width="6.140625" customWidth="1"/>
    <col min="3843" max="3843" width="15.42578125" customWidth="1"/>
    <col min="3844" max="3844" width="16.140625" customWidth="1"/>
    <col min="3845" max="3845" width="16.5703125" customWidth="1"/>
    <col min="3846" max="3846" width="17" customWidth="1"/>
    <col min="3847" max="3847" width="30.85546875" bestFit="1" customWidth="1"/>
    <col min="3848" max="3848" width="7.42578125" customWidth="1"/>
    <col min="3849" max="3849" width="15.140625" customWidth="1"/>
    <col min="3850" max="3850" width="12.85546875" customWidth="1"/>
    <col min="4096" max="4096" width="7.140625" customWidth="1"/>
    <col min="4097" max="4097" width="20.140625" customWidth="1"/>
    <col min="4098" max="4098" width="6.140625" customWidth="1"/>
    <col min="4099" max="4099" width="15.42578125" customWidth="1"/>
    <col min="4100" max="4100" width="16.140625" customWidth="1"/>
    <col min="4101" max="4101" width="16.5703125" customWidth="1"/>
    <col min="4102" max="4102" width="17" customWidth="1"/>
    <col min="4103" max="4103" width="30.85546875" bestFit="1" customWidth="1"/>
    <col min="4104" max="4104" width="7.42578125" customWidth="1"/>
    <col min="4105" max="4105" width="15.140625" customWidth="1"/>
    <col min="4106" max="4106" width="12.85546875" customWidth="1"/>
    <col min="4352" max="4352" width="7.140625" customWidth="1"/>
    <col min="4353" max="4353" width="20.140625" customWidth="1"/>
    <col min="4354" max="4354" width="6.140625" customWidth="1"/>
    <col min="4355" max="4355" width="15.42578125" customWidth="1"/>
    <col min="4356" max="4356" width="16.140625" customWidth="1"/>
    <col min="4357" max="4357" width="16.5703125" customWidth="1"/>
    <col min="4358" max="4358" width="17" customWidth="1"/>
    <col min="4359" max="4359" width="30.85546875" bestFit="1" customWidth="1"/>
    <col min="4360" max="4360" width="7.42578125" customWidth="1"/>
    <col min="4361" max="4361" width="15.140625" customWidth="1"/>
    <col min="4362" max="4362" width="12.85546875" customWidth="1"/>
    <col min="4608" max="4608" width="7.140625" customWidth="1"/>
    <col min="4609" max="4609" width="20.140625" customWidth="1"/>
    <col min="4610" max="4610" width="6.140625" customWidth="1"/>
    <col min="4611" max="4611" width="15.42578125" customWidth="1"/>
    <col min="4612" max="4612" width="16.140625" customWidth="1"/>
    <col min="4613" max="4613" width="16.5703125" customWidth="1"/>
    <col min="4614" max="4614" width="17" customWidth="1"/>
    <col min="4615" max="4615" width="30.85546875" bestFit="1" customWidth="1"/>
    <col min="4616" max="4616" width="7.42578125" customWidth="1"/>
    <col min="4617" max="4617" width="15.140625" customWidth="1"/>
    <col min="4618" max="4618" width="12.85546875" customWidth="1"/>
    <col min="4864" max="4864" width="7.140625" customWidth="1"/>
    <col min="4865" max="4865" width="20.140625" customWidth="1"/>
    <col min="4866" max="4866" width="6.140625" customWidth="1"/>
    <col min="4867" max="4867" width="15.42578125" customWidth="1"/>
    <col min="4868" max="4868" width="16.140625" customWidth="1"/>
    <col min="4869" max="4869" width="16.5703125" customWidth="1"/>
    <col min="4870" max="4870" width="17" customWidth="1"/>
    <col min="4871" max="4871" width="30.85546875" bestFit="1" customWidth="1"/>
    <col min="4872" max="4872" width="7.42578125" customWidth="1"/>
    <col min="4873" max="4873" width="15.140625" customWidth="1"/>
    <col min="4874" max="4874" width="12.85546875" customWidth="1"/>
    <col min="5120" max="5120" width="7.140625" customWidth="1"/>
    <col min="5121" max="5121" width="20.140625" customWidth="1"/>
    <col min="5122" max="5122" width="6.140625" customWidth="1"/>
    <col min="5123" max="5123" width="15.42578125" customWidth="1"/>
    <col min="5124" max="5124" width="16.140625" customWidth="1"/>
    <col min="5125" max="5125" width="16.5703125" customWidth="1"/>
    <col min="5126" max="5126" width="17" customWidth="1"/>
    <col min="5127" max="5127" width="30.85546875" bestFit="1" customWidth="1"/>
    <col min="5128" max="5128" width="7.42578125" customWidth="1"/>
    <col min="5129" max="5129" width="15.140625" customWidth="1"/>
    <col min="5130" max="5130" width="12.85546875" customWidth="1"/>
    <col min="5376" max="5376" width="7.140625" customWidth="1"/>
    <col min="5377" max="5377" width="20.140625" customWidth="1"/>
    <col min="5378" max="5378" width="6.140625" customWidth="1"/>
    <col min="5379" max="5379" width="15.42578125" customWidth="1"/>
    <col min="5380" max="5380" width="16.140625" customWidth="1"/>
    <col min="5381" max="5381" width="16.5703125" customWidth="1"/>
    <col min="5382" max="5382" width="17" customWidth="1"/>
    <col min="5383" max="5383" width="30.85546875" bestFit="1" customWidth="1"/>
    <col min="5384" max="5384" width="7.42578125" customWidth="1"/>
    <col min="5385" max="5385" width="15.140625" customWidth="1"/>
    <col min="5386" max="5386" width="12.85546875" customWidth="1"/>
    <col min="5632" max="5632" width="7.140625" customWidth="1"/>
    <col min="5633" max="5633" width="20.140625" customWidth="1"/>
    <col min="5634" max="5634" width="6.140625" customWidth="1"/>
    <col min="5635" max="5635" width="15.42578125" customWidth="1"/>
    <col min="5636" max="5636" width="16.140625" customWidth="1"/>
    <col min="5637" max="5637" width="16.5703125" customWidth="1"/>
    <col min="5638" max="5638" width="17" customWidth="1"/>
    <col min="5639" max="5639" width="30.85546875" bestFit="1" customWidth="1"/>
    <col min="5640" max="5640" width="7.42578125" customWidth="1"/>
    <col min="5641" max="5641" width="15.140625" customWidth="1"/>
    <col min="5642" max="5642" width="12.85546875" customWidth="1"/>
    <col min="5888" max="5888" width="7.140625" customWidth="1"/>
    <col min="5889" max="5889" width="20.140625" customWidth="1"/>
    <col min="5890" max="5890" width="6.140625" customWidth="1"/>
    <col min="5891" max="5891" width="15.42578125" customWidth="1"/>
    <col min="5892" max="5892" width="16.140625" customWidth="1"/>
    <col min="5893" max="5893" width="16.5703125" customWidth="1"/>
    <col min="5894" max="5894" width="17" customWidth="1"/>
    <col min="5895" max="5895" width="30.85546875" bestFit="1" customWidth="1"/>
    <col min="5896" max="5896" width="7.42578125" customWidth="1"/>
    <col min="5897" max="5897" width="15.140625" customWidth="1"/>
    <col min="5898" max="5898" width="12.85546875" customWidth="1"/>
    <col min="6144" max="6144" width="7.140625" customWidth="1"/>
    <col min="6145" max="6145" width="20.140625" customWidth="1"/>
    <col min="6146" max="6146" width="6.140625" customWidth="1"/>
    <col min="6147" max="6147" width="15.42578125" customWidth="1"/>
    <col min="6148" max="6148" width="16.140625" customWidth="1"/>
    <col min="6149" max="6149" width="16.5703125" customWidth="1"/>
    <col min="6150" max="6150" width="17" customWidth="1"/>
    <col min="6151" max="6151" width="30.85546875" bestFit="1" customWidth="1"/>
    <col min="6152" max="6152" width="7.42578125" customWidth="1"/>
    <col min="6153" max="6153" width="15.140625" customWidth="1"/>
    <col min="6154" max="6154" width="12.85546875" customWidth="1"/>
    <col min="6400" max="6400" width="7.140625" customWidth="1"/>
    <col min="6401" max="6401" width="20.140625" customWidth="1"/>
    <col min="6402" max="6402" width="6.140625" customWidth="1"/>
    <col min="6403" max="6403" width="15.42578125" customWidth="1"/>
    <col min="6404" max="6404" width="16.140625" customWidth="1"/>
    <col min="6405" max="6405" width="16.5703125" customWidth="1"/>
    <col min="6406" max="6406" width="17" customWidth="1"/>
    <col min="6407" max="6407" width="30.85546875" bestFit="1" customWidth="1"/>
    <col min="6408" max="6408" width="7.42578125" customWidth="1"/>
    <col min="6409" max="6409" width="15.140625" customWidth="1"/>
    <col min="6410" max="6410" width="12.85546875" customWidth="1"/>
    <col min="6656" max="6656" width="7.140625" customWidth="1"/>
    <col min="6657" max="6657" width="20.140625" customWidth="1"/>
    <col min="6658" max="6658" width="6.140625" customWidth="1"/>
    <col min="6659" max="6659" width="15.42578125" customWidth="1"/>
    <col min="6660" max="6660" width="16.140625" customWidth="1"/>
    <col min="6661" max="6661" width="16.5703125" customWidth="1"/>
    <col min="6662" max="6662" width="17" customWidth="1"/>
    <col min="6663" max="6663" width="30.85546875" bestFit="1" customWidth="1"/>
    <col min="6664" max="6664" width="7.42578125" customWidth="1"/>
    <col min="6665" max="6665" width="15.140625" customWidth="1"/>
    <col min="6666" max="6666" width="12.85546875" customWidth="1"/>
    <col min="6912" max="6912" width="7.140625" customWidth="1"/>
    <col min="6913" max="6913" width="20.140625" customWidth="1"/>
    <col min="6914" max="6914" width="6.140625" customWidth="1"/>
    <col min="6915" max="6915" width="15.42578125" customWidth="1"/>
    <col min="6916" max="6916" width="16.140625" customWidth="1"/>
    <col min="6917" max="6917" width="16.5703125" customWidth="1"/>
    <col min="6918" max="6918" width="17" customWidth="1"/>
    <col min="6919" max="6919" width="30.85546875" bestFit="1" customWidth="1"/>
    <col min="6920" max="6920" width="7.42578125" customWidth="1"/>
    <col min="6921" max="6921" width="15.140625" customWidth="1"/>
    <col min="6922" max="6922" width="12.85546875" customWidth="1"/>
    <col min="7168" max="7168" width="7.140625" customWidth="1"/>
    <col min="7169" max="7169" width="20.140625" customWidth="1"/>
    <col min="7170" max="7170" width="6.140625" customWidth="1"/>
    <col min="7171" max="7171" width="15.42578125" customWidth="1"/>
    <col min="7172" max="7172" width="16.140625" customWidth="1"/>
    <col min="7173" max="7173" width="16.5703125" customWidth="1"/>
    <col min="7174" max="7174" width="17" customWidth="1"/>
    <col min="7175" max="7175" width="30.85546875" bestFit="1" customWidth="1"/>
    <col min="7176" max="7176" width="7.42578125" customWidth="1"/>
    <col min="7177" max="7177" width="15.140625" customWidth="1"/>
    <col min="7178" max="7178" width="12.85546875" customWidth="1"/>
    <col min="7424" max="7424" width="7.140625" customWidth="1"/>
    <col min="7425" max="7425" width="20.140625" customWidth="1"/>
    <col min="7426" max="7426" width="6.140625" customWidth="1"/>
    <col min="7427" max="7427" width="15.42578125" customWidth="1"/>
    <col min="7428" max="7428" width="16.140625" customWidth="1"/>
    <col min="7429" max="7429" width="16.5703125" customWidth="1"/>
    <col min="7430" max="7430" width="17" customWidth="1"/>
    <col min="7431" max="7431" width="30.85546875" bestFit="1" customWidth="1"/>
    <col min="7432" max="7432" width="7.42578125" customWidth="1"/>
    <col min="7433" max="7433" width="15.140625" customWidth="1"/>
    <col min="7434" max="7434" width="12.85546875" customWidth="1"/>
    <col min="7680" max="7680" width="7.140625" customWidth="1"/>
    <col min="7681" max="7681" width="20.140625" customWidth="1"/>
    <col min="7682" max="7682" width="6.140625" customWidth="1"/>
    <col min="7683" max="7683" width="15.42578125" customWidth="1"/>
    <col min="7684" max="7684" width="16.140625" customWidth="1"/>
    <col min="7685" max="7685" width="16.5703125" customWidth="1"/>
    <col min="7686" max="7686" width="17" customWidth="1"/>
    <col min="7687" max="7687" width="30.85546875" bestFit="1" customWidth="1"/>
    <col min="7688" max="7688" width="7.42578125" customWidth="1"/>
    <col min="7689" max="7689" width="15.140625" customWidth="1"/>
    <col min="7690" max="7690" width="12.85546875" customWidth="1"/>
    <col min="7936" max="7936" width="7.140625" customWidth="1"/>
    <col min="7937" max="7937" width="20.140625" customWidth="1"/>
    <col min="7938" max="7938" width="6.140625" customWidth="1"/>
    <col min="7939" max="7939" width="15.42578125" customWidth="1"/>
    <col min="7940" max="7940" width="16.140625" customWidth="1"/>
    <col min="7941" max="7941" width="16.5703125" customWidth="1"/>
    <col min="7942" max="7942" width="17" customWidth="1"/>
    <col min="7943" max="7943" width="30.85546875" bestFit="1" customWidth="1"/>
    <col min="7944" max="7944" width="7.42578125" customWidth="1"/>
    <col min="7945" max="7945" width="15.140625" customWidth="1"/>
    <col min="7946" max="7946" width="12.85546875" customWidth="1"/>
    <col min="8192" max="8192" width="7.140625" customWidth="1"/>
    <col min="8193" max="8193" width="20.140625" customWidth="1"/>
    <col min="8194" max="8194" width="6.140625" customWidth="1"/>
    <col min="8195" max="8195" width="15.42578125" customWidth="1"/>
    <col min="8196" max="8196" width="16.140625" customWidth="1"/>
    <col min="8197" max="8197" width="16.5703125" customWidth="1"/>
    <col min="8198" max="8198" width="17" customWidth="1"/>
    <col min="8199" max="8199" width="30.85546875" bestFit="1" customWidth="1"/>
    <col min="8200" max="8200" width="7.42578125" customWidth="1"/>
    <col min="8201" max="8201" width="15.140625" customWidth="1"/>
    <col min="8202" max="8202" width="12.85546875" customWidth="1"/>
    <col min="8448" max="8448" width="7.140625" customWidth="1"/>
    <col min="8449" max="8449" width="20.140625" customWidth="1"/>
    <col min="8450" max="8450" width="6.140625" customWidth="1"/>
    <col min="8451" max="8451" width="15.42578125" customWidth="1"/>
    <col min="8452" max="8452" width="16.140625" customWidth="1"/>
    <col min="8453" max="8453" width="16.5703125" customWidth="1"/>
    <col min="8454" max="8454" width="17" customWidth="1"/>
    <col min="8455" max="8455" width="30.85546875" bestFit="1" customWidth="1"/>
    <col min="8456" max="8456" width="7.42578125" customWidth="1"/>
    <col min="8457" max="8457" width="15.140625" customWidth="1"/>
    <col min="8458" max="8458" width="12.85546875" customWidth="1"/>
    <col min="8704" max="8704" width="7.140625" customWidth="1"/>
    <col min="8705" max="8705" width="20.140625" customWidth="1"/>
    <col min="8706" max="8706" width="6.140625" customWidth="1"/>
    <col min="8707" max="8707" width="15.42578125" customWidth="1"/>
    <col min="8708" max="8708" width="16.140625" customWidth="1"/>
    <col min="8709" max="8709" width="16.5703125" customWidth="1"/>
    <col min="8710" max="8710" width="17" customWidth="1"/>
    <col min="8711" max="8711" width="30.85546875" bestFit="1" customWidth="1"/>
    <col min="8712" max="8712" width="7.42578125" customWidth="1"/>
    <col min="8713" max="8713" width="15.140625" customWidth="1"/>
    <col min="8714" max="8714" width="12.85546875" customWidth="1"/>
    <col min="8960" max="8960" width="7.140625" customWidth="1"/>
    <col min="8961" max="8961" width="20.140625" customWidth="1"/>
    <col min="8962" max="8962" width="6.140625" customWidth="1"/>
    <col min="8963" max="8963" width="15.42578125" customWidth="1"/>
    <col min="8964" max="8964" width="16.140625" customWidth="1"/>
    <col min="8965" max="8965" width="16.5703125" customWidth="1"/>
    <col min="8966" max="8966" width="17" customWidth="1"/>
    <col min="8967" max="8967" width="30.85546875" bestFit="1" customWidth="1"/>
    <col min="8968" max="8968" width="7.42578125" customWidth="1"/>
    <col min="8969" max="8969" width="15.140625" customWidth="1"/>
    <col min="8970" max="8970" width="12.85546875" customWidth="1"/>
    <col min="9216" max="9216" width="7.140625" customWidth="1"/>
    <col min="9217" max="9217" width="20.140625" customWidth="1"/>
    <col min="9218" max="9218" width="6.140625" customWidth="1"/>
    <col min="9219" max="9219" width="15.42578125" customWidth="1"/>
    <col min="9220" max="9220" width="16.140625" customWidth="1"/>
    <col min="9221" max="9221" width="16.5703125" customWidth="1"/>
    <col min="9222" max="9222" width="17" customWidth="1"/>
    <col min="9223" max="9223" width="30.85546875" bestFit="1" customWidth="1"/>
    <col min="9224" max="9224" width="7.42578125" customWidth="1"/>
    <col min="9225" max="9225" width="15.140625" customWidth="1"/>
    <col min="9226" max="9226" width="12.85546875" customWidth="1"/>
    <col min="9472" max="9472" width="7.140625" customWidth="1"/>
    <col min="9473" max="9473" width="20.140625" customWidth="1"/>
    <col min="9474" max="9474" width="6.140625" customWidth="1"/>
    <col min="9475" max="9475" width="15.42578125" customWidth="1"/>
    <col min="9476" max="9476" width="16.140625" customWidth="1"/>
    <col min="9477" max="9477" width="16.5703125" customWidth="1"/>
    <col min="9478" max="9478" width="17" customWidth="1"/>
    <col min="9479" max="9479" width="30.85546875" bestFit="1" customWidth="1"/>
    <col min="9480" max="9480" width="7.42578125" customWidth="1"/>
    <col min="9481" max="9481" width="15.140625" customWidth="1"/>
    <col min="9482" max="9482" width="12.85546875" customWidth="1"/>
    <col min="9728" max="9728" width="7.140625" customWidth="1"/>
    <col min="9729" max="9729" width="20.140625" customWidth="1"/>
    <col min="9730" max="9730" width="6.140625" customWidth="1"/>
    <col min="9731" max="9731" width="15.42578125" customWidth="1"/>
    <col min="9732" max="9732" width="16.140625" customWidth="1"/>
    <col min="9733" max="9733" width="16.5703125" customWidth="1"/>
    <col min="9734" max="9734" width="17" customWidth="1"/>
    <col min="9735" max="9735" width="30.85546875" bestFit="1" customWidth="1"/>
    <col min="9736" max="9736" width="7.42578125" customWidth="1"/>
    <col min="9737" max="9737" width="15.140625" customWidth="1"/>
    <col min="9738" max="9738" width="12.85546875" customWidth="1"/>
    <col min="9984" max="9984" width="7.140625" customWidth="1"/>
    <col min="9985" max="9985" width="20.140625" customWidth="1"/>
    <col min="9986" max="9986" width="6.140625" customWidth="1"/>
    <col min="9987" max="9987" width="15.42578125" customWidth="1"/>
    <col min="9988" max="9988" width="16.140625" customWidth="1"/>
    <col min="9989" max="9989" width="16.5703125" customWidth="1"/>
    <col min="9990" max="9990" width="17" customWidth="1"/>
    <col min="9991" max="9991" width="30.85546875" bestFit="1" customWidth="1"/>
    <col min="9992" max="9992" width="7.42578125" customWidth="1"/>
    <col min="9993" max="9993" width="15.140625" customWidth="1"/>
    <col min="9994" max="9994" width="12.85546875" customWidth="1"/>
    <col min="10240" max="10240" width="7.140625" customWidth="1"/>
    <col min="10241" max="10241" width="20.140625" customWidth="1"/>
    <col min="10242" max="10242" width="6.140625" customWidth="1"/>
    <col min="10243" max="10243" width="15.42578125" customWidth="1"/>
    <col min="10244" max="10244" width="16.140625" customWidth="1"/>
    <col min="10245" max="10245" width="16.5703125" customWidth="1"/>
    <col min="10246" max="10246" width="17" customWidth="1"/>
    <col min="10247" max="10247" width="30.85546875" bestFit="1" customWidth="1"/>
    <col min="10248" max="10248" width="7.42578125" customWidth="1"/>
    <col min="10249" max="10249" width="15.140625" customWidth="1"/>
    <col min="10250" max="10250" width="12.85546875" customWidth="1"/>
    <col min="10496" max="10496" width="7.140625" customWidth="1"/>
    <col min="10497" max="10497" width="20.140625" customWidth="1"/>
    <col min="10498" max="10498" width="6.140625" customWidth="1"/>
    <col min="10499" max="10499" width="15.42578125" customWidth="1"/>
    <col min="10500" max="10500" width="16.140625" customWidth="1"/>
    <col min="10501" max="10501" width="16.5703125" customWidth="1"/>
    <col min="10502" max="10502" width="17" customWidth="1"/>
    <col min="10503" max="10503" width="30.85546875" bestFit="1" customWidth="1"/>
    <col min="10504" max="10504" width="7.42578125" customWidth="1"/>
    <col min="10505" max="10505" width="15.140625" customWidth="1"/>
    <col min="10506" max="10506" width="12.85546875" customWidth="1"/>
    <col min="10752" max="10752" width="7.140625" customWidth="1"/>
    <col min="10753" max="10753" width="20.140625" customWidth="1"/>
    <col min="10754" max="10754" width="6.140625" customWidth="1"/>
    <col min="10755" max="10755" width="15.42578125" customWidth="1"/>
    <col min="10756" max="10756" width="16.140625" customWidth="1"/>
    <col min="10757" max="10757" width="16.5703125" customWidth="1"/>
    <col min="10758" max="10758" width="17" customWidth="1"/>
    <col min="10759" max="10759" width="30.85546875" bestFit="1" customWidth="1"/>
    <col min="10760" max="10760" width="7.42578125" customWidth="1"/>
    <col min="10761" max="10761" width="15.140625" customWidth="1"/>
    <col min="10762" max="10762" width="12.85546875" customWidth="1"/>
    <col min="11008" max="11008" width="7.140625" customWidth="1"/>
    <col min="11009" max="11009" width="20.140625" customWidth="1"/>
    <col min="11010" max="11010" width="6.140625" customWidth="1"/>
    <col min="11011" max="11011" width="15.42578125" customWidth="1"/>
    <col min="11012" max="11012" width="16.140625" customWidth="1"/>
    <col min="11013" max="11013" width="16.5703125" customWidth="1"/>
    <col min="11014" max="11014" width="17" customWidth="1"/>
    <col min="11015" max="11015" width="30.85546875" bestFit="1" customWidth="1"/>
    <col min="11016" max="11016" width="7.42578125" customWidth="1"/>
    <col min="11017" max="11017" width="15.140625" customWidth="1"/>
    <col min="11018" max="11018" width="12.85546875" customWidth="1"/>
    <col min="11264" max="11264" width="7.140625" customWidth="1"/>
    <col min="11265" max="11265" width="20.140625" customWidth="1"/>
    <col min="11266" max="11266" width="6.140625" customWidth="1"/>
    <col min="11267" max="11267" width="15.42578125" customWidth="1"/>
    <col min="11268" max="11268" width="16.140625" customWidth="1"/>
    <col min="11269" max="11269" width="16.5703125" customWidth="1"/>
    <col min="11270" max="11270" width="17" customWidth="1"/>
    <col min="11271" max="11271" width="30.85546875" bestFit="1" customWidth="1"/>
    <col min="11272" max="11272" width="7.42578125" customWidth="1"/>
    <col min="11273" max="11273" width="15.140625" customWidth="1"/>
    <col min="11274" max="11274" width="12.85546875" customWidth="1"/>
    <col min="11520" max="11520" width="7.140625" customWidth="1"/>
    <col min="11521" max="11521" width="20.140625" customWidth="1"/>
    <col min="11522" max="11522" width="6.140625" customWidth="1"/>
    <col min="11523" max="11523" width="15.42578125" customWidth="1"/>
    <col min="11524" max="11524" width="16.140625" customWidth="1"/>
    <col min="11525" max="11525" width="16.5703125" customWidth="1"/>
    <col min="11526" max="11526" width="17" customWidth="1"/>
    <col min="11527" max="11527" width="30.85546875" bestFit="1" customWidth="1"/>
    <col min="11528" max="11528" width="7.42578125" customWidth="1"/>
    <col min="11529" max="11529" width="15.140625" customWidth="1"/>
    <col min="11530" max="11530" width="12.85546875" customWidth="1"/>
    <col min="11776" max="11776" width="7.140625" customWidth="1"/>
    <col min="11777" max="11777" width="20.140625" customWidth="1"/>
    <col min="11778" max="11778" width="6.140625" customWidth="1"/>
    <col min="11779" max="11779" width="15.42578125" customWidth="1"/>
    <col min="11780" max="11780" width="16.140625" customWidth="1"/>
    <col min="11781" max="11781" width="16.5703125" customWidth="1"/>
    <col min="11782" max="11782" width="17" customWidth="1"/>
    <col min="11783" max="11783" width="30.85546875" bestFit="1" customWidth="1"/>
    <col min="11784" max="11784" width="7.42578125" customWidth="1"/>
    <col min="11785" max="11785" width="15.140625" customWidth="1"/>
    <col min="11786" max="11786" width="12.85546875" customWidth="1"/>
    <col min="12032" max="12032" width="7.140625" customWidth="1"/>
    <col min="12033" max="12033" width="20.140625" customWidth="1"/>
    <col min="12034" max="12034" width="6.140625" customWidth="1"/>
    <col min="12035" max="12035" width="15.42578125" customWidth="1"/>
    <col min="12036" max="12036" width="16.140625" customWidth="1"/>
    <col min="12037" max="12037" width="16.5703125" customWidth="1"/>
    <col min="12038" max="12038" width="17" customWidth="1"/>
    <col min="12039" max="12039" width="30.85546875" bestFit="1" customWidth="1"/>
    <col min="12040" max="12040" width="7.42578125" customWidth="1"/>
    <col min="12041" max="12041" width="15.140625" customWidth="1"/>
    <col min="12042" max="12042" width="12.85546875" customWidth="1"/>
    <col min="12288" max="12288" width="7.140625" customWidth="1"/>
    <col min="12289" max="12289" width="20.140625" customWidth="1"/>
    <col min="12290" max="12290" width="6.140625" customWidth="1"/>
    <col min="12291" max="12291" width="15.42578125" customWidth="1"/>
    <col min="12292" max="12292" width="16.140625" customWidth="1"/>
    <col min="12293" max="12293" width="16.5703125" customWidth="1"/>
    <col min="12294" max="12294" width="17" customWidth="1"/>
    <col min="12295" max="12295" width="30.85546875" bestFit="1" customWidth="1"/>
    <col min="12296" max="12296" width="7.42578125" customWidth="1"/>
    <col min="12297" max="12297" width="15.140625" customWidth="1"/>
    <col min="12298" max="12298" width="12.85546875" customWidth="1"/>
    <col min="12544" max="12544" width="7.140625" customWidth="1"/>
    <col min="12545" max="12545" width="20.140625" customWidth="1"/>
    <col min="12546" max="12546" width="6.140625" customWidth="1"/>
    <col min="12547" max="12547" width="15.42578125" customWidth="1"/>
    <col min="12548" max="12548" width="16.140625" customWidth="1"/>
    <col min="12549" max="12549" width="16.5703125" customWidth="1"/>
    <col min="12550" max="12550" width="17" customWidth="1"/>
    <col min="12551" max="12551" width="30.85546875" bestFit="1" customWidth="1"/>
    <col min="12552" max="12552" width="7.42578125" customWidth="1"/>
    <col min="12553" max="12553" width="15.140625" customWidth="1"/>
    <col min="12554" max="12554" width="12.85546875" customWidth="1"/>
    <col min="12800" max="12800" width="7.140625" customWidth="1"/>
    <col min="12801" max="12801" width="20.140625" customWidth="1"/>
    <col min="12802" max="12802" width="6.140625" customWidth="1"/>
    <col min="12803" max="12803" width="15.42578125" customWidth="1"/>
    <col min="12804" max="12804" width="16.140625" customWidth="1"/>
    <col min="12805" max="12805" width="16.5703125" customWidth="1"/>
    <col min="12806" max="12806" width="17" customWidth="1"/>
    <col min="12807" max="12807" width="30.85546875" bestFit="1" customWidth="1"/>
    <col min="12808" max="12808" width="7.42578125" customWidth="1"/>
    <col min="12809" max="12809" width="15.140625" customWidth="1"/>
    <col min="12810" max="12810" width="12.85546875" customWidth="1"/>
    <col min="13056" max="13056" width="7.140625" customWidth="1"/>
    <col min="13057" max="13057" width="20.140625" customWidth="1"/>
    <col min="13058" max="13058" width="6.140625" customWidth="1"/>
    <col min="13059" max="13059" width="15.42578125" customWidth="1"/>
    <col min="13060" max="13060" width="16.140625" customWidth="1"/>
    <col min="13061" max="13061" width="16.5703125" customWidth="1"/>
    <col min="13062" max="13062" width="17" customWidth="1"/>
    <col min="13063" max="13063" width="30.85546875" bestFit="1" customWidth="1"/>
    <col min="13064" max="13064" width="7.42578125" customWidth="1"/>
    <col min="13065" max="13065" width="15.140625" customWidth="1"/>
    <col min="13066" max="13066" width="12.85546875" customWidth="1"/>
    <col min="13312" max="13312" width="7.140625" customWidth="1"/>
    <col min="13313" max="13313" width="20.140625" customWidth="1"/>
    <col min="13314" max="13314" width="6.140625" customWidth="1"/>
    <col min="13315" max="13315" width="15.42578125" customWidth="1"/>
    <col min="13316" max="13316" width="16.140625" customWidth="1"/>
    <col min="13317" max="13317" width="16.5703125" customWidth="1"/>
    <col min="13318" max="13318" width="17" customWidth="1"/>
    <col min="13319" max="13319" width="30.85546875" bestFit="1" customWidth="1"/>
    <col min="13320" max="13320" width="7.42578125" customWidth="1"/>
    <col min="13321" max="13321" width="15.140625" customWidth="1"/>
    <col min="13322" max="13322" width="12.85546875" customWidth="1"/>
    <col min="13568" max="13568" width="7.140625" customWidth="1"/>
    <col min="13569" max="13569" width="20.140625" customWidth="1"/>
    <col min="13570" max="13570" width="6.140625" customWidth="1"/>
    <col min="13571" max="13571" width="15.42578125" customWidth="1"/>
    <col min="13572" max="13572" width="16.140625" customWidth="1"/>
    <col min="13573" max="13573" width="16.5703125" customWidth="1"/>
    <col min="13574" max="13574" width="17" customWidth="1"/>
    <col min="13575" max="13575" width="30.85546875" bestFit="1" customWidth="1"/>
    <col min="13576" max="13576" width="7.42578125" customWidth="1"/>
    <col min="13577" max="13577" width="15.140625" customWidth="1"/>
    <col min="13578" max="13578" width="12.85546875" customWidth="1"/>
    <col min="13824" max="13824" width="7.140625" customWidth="1"/>
    <col min="13825" max="13825" width="20.140625" customWidth="1"/>
    <col min="13826" max="13826" width="6.140625" customWidth="1"/>
    <col min="13827" max="13827" width="15.42578125" customWidth="1"/>
    <col min="13828" max="13828" width="16.140625" customWidth="1"/>
    <col min="13829" max="13829" width="16.5703125" customWidth="1"/>
    <col min="13830" max="13830" width="17" customWidth="1"/>
    <col min="13831" max="13831" width="30.85546875" bestFit="1" customWidth="1"/>
    <col min="13832" max="13832" width="7.42578125" customWidth="1"/>
    <col min="13833" max="13833" width="15.140625" customWidth="1"/>
    <col min="13834" max="13834" width="12.85546875" customWidth="1"/>
    <col min="14080" max="14080" width="7.140625" customWidth="1"/>
    <col min="14081" max="14081" width="20.140625" customWidth="1"/>
    <col min="14082" max="14082" width="6.140625" customWidth="1"/>
    <col min="14083" max="14083" width="15.42578125" customWidth="1"/>
    <col min="14084" max="14084" width="16.140625" customWidth="1"/>
    <col min="14085" max="14085" width="16.5703125" customWidth="1"/>
    <col min="14086" max="14086" width="17" customWidth="1"/>
    <col min="14087" max="14087" width="30.85546875" bestFit="1" customWidth="1"/>
    <col min="14088" max="14088" width="7.42578125" customWidth="1"/>
    <col min="14089" max="14089" width="15.140625" customWidth="1"/>
    <col min="14090" max="14090" width="12.85546875" customWidth="1"/>
    <col min="14336" max="14336" width="7.140625" customWidth="1"/>
    <col min="14337" max="14337" width="20.140625" customWidth="1"/>
    <col min="14338" max="14338" width="6.140625" customWidth="1"/>
    <col min="14339" max="14339" width="15.42578125" customWidth="1"/>
    <col min="14340" max="14340" width="16.140625" customWidth="1"/>
    <col min="14341" max="14341" width="16.5703125" customWidth="1"/>
    <col min="14342" max="14342" width="17" customWidth="1"/>
    <col min="14343" max="14343" width="30.85546875" bestFit="1" customWidth="1"/>
    <col min="14344" max="14344" width="7.42578125" customWidth="1"/>
    <col min="14345" max="14345" width="15.140625" customWidth="1"/>
    <col min="14346" max="14346" width="12.85546875" customWidth="1"/>
    <col min="14592" max="14592" width="7.140625" customWidth="1"/>
    <col min="14593" max="14593" width="20.140625" customWidth="1"/>
    <col min="14594" max="14594" width="6.140625" customWidth="1"/>
    <col min="14595" max="14595" width="15.42578125" customWidth="1"/>
    <col min="14596" max="14596" width="16.140625" customWidth="1"/>
    <col min="14597" max="14597" width="16.5703125" customWidth="1"/>
    <col min="14598" max="14598" width="17" customWidth="1"/>
    <col min="14599" max="14599" width="30.85546875" bestFit="1" customWidth="1"/>
    <col min="14600" max="14600" width="7.42578125" customWidth="1"/>
    <col min="14601" max="14601" width="15.140625" customWidth="1"/>
    <col min="14602" max="14602" width="12.85546875" customWidth="1"/>
    <col min="14848" max="14848" width="7.140625" customWidth="1"/>
    <col min="14849" max="14849" width="20.140625" customWidth="1"/>
    <col min="14850" max="14850" width="6.140625" customWidth="1"/>
    <col min="14851" max="14851" width="15.42578125" customWidth="1"/>
    <col min="14852" max="14852" width="16.140625" customWidth="1"/>
    <col min="14853" max="14853" width="16.5703125" customWidth="1"/>
    <col min="14854" max="14854" width="17" customWidth="1"/>
    <col min="14855" max="14855" width="30.85546875" bestFit="1" customWidth="1"/>
    <col min="14856" max="14856" width="7.42578125" customWidth="1"/>
    <col min="14857" max="14857" width="15.140625" customWidth="1"/>
    <col min="14858" max="14858" width="12.85546875" customWidth="1"/>
    <col min="15104" max="15104" width="7.140625" customWidth="1"/>
    <col min="15105" max="15105" width="20.140625" customWidth="1"/>
    <col min="15106" max="15106" width="6.140625" customWidth="1"/>
    <col min="15107" max="15107" width="15.42578125" customWidth="1"/>
    <col min="15108" max="15108" width="16.140625" customWidth="1"/>
    <col min="15109" max="15109" width="16.5703125" customWidth="1"/>
    <col min="15110" max="15110" width="17" customWidth="1"/>
    <col min="15111" max="15111" width="30.85546875" bestFit="1" customWidth="1"/>
    <col min="15112" max="15112" width="7.42578125" customWidth="1"/>
    <col min="15113" max="15113" width="15.140625" customWidth="1"/>
    <col min="15114" max="15114" width="12.85546875" customWidth="1"/>
    <col min="15360" max="15360" width="7.140625" customWidth="1"/>
    <col min="15361" max="15361" width="20.140625" customWidth="1"/>
    <col min="15362" max="15362" width="6.140625" customWidth="1"/>
    <col min="15363" max="15363" width="15.42578125" customWidth="1"/>
    <col min="15364" max="15364" width="16.140625" customWidth="1"/>
    <col min="15365" max="15365" width="16.5703125" customWidth="1"/>
    <col min="15366" max="15366" width="17" customWidth="1"/>
    <col min="15367" max="15367" width="30.85546875" bestFit="1" customWidth="1"/>
    <col min="15368" max="15368" width="7.42578125" customWidth="1"/>
    <col min="15369" max="15369" width="15.140625" customWidth="1"/>
    <col min="15370" max="15370" width="12.85546875" customWidth="1"/>
    <col min="15616" max="15616" width="7.140625" customWidth="1"/>
    <col min="15617" max="15617" width="20.140625" customWidth="1"/>
    <col min="15618" max="15618" width="6.140625" customWidth="1"/>
    <col min="15619" max="15619" width="15.42578125" customWidth="1"/>
    <col min="15620" max="15620" width="16.140625" customWidth="1"/>
    <col min="15621" max="15621" width="16.5703125" customWidth="1"/>
    <col min="15622" max="15622" width="17" customWidth="1"/>
    <col min="15623" max="15623" width="30.85546875" bestFit="1" customWidth="1"/>
    <col min="15624" max="15624" width="7.42578125" customWidth="1"/>
    <col min="15625" max="15625" width="15.140625" customWidth="1"/>
    <col min="15626" max="15626" width="12.85546875" customWidth="1"/>
    <col min="15872" max="15872" width="7.140625" customWidth="1"/>
    <col min="15873" max="15873" width="20.140625" customWidth="1"/>
    <col min="15874" max="15874" width="6.140625" customWidth="1"/>
    <col min="15875" max="15875" width="15.42578125" customWidth="1"/>
    <col min="15876" max="15876" width="16.140625" customWidth="1"/>
    <col min="15877" max="15877" width="16.5703125" customWidth="1"/>
    <col min="15878" max="15878" width="17" customWidth="1"/>
    <col min="15879" max="15879" width="30.85546875" bestFit="1" customWidth="1"/>
    <col min="15880" max="15880" width="7.42578125" customWidth="1"/>
    <col min="15881" max="15881" width="15.140625" customWidth="1"/>
    <col min="15882" max="15882" width="12.85546875" customWidth="1"/>
    <col min="16128" max="16128" width="7.140625" customWidth="1"/>
    <col min="16129" max="16129" width="20.140625" customWidth="1"/>
    <col min="16130" max="16130" width="6.140625" customWidth="1"/>
    <col min="16131" max="16131" width="15.42578125" customWidth="1"/>
    <col min="16132" max="16132" width="16.140625" customWidth="1"/>
    <col min="16133" max="16133" width="16.5703125" customWidth="1"/>
    <col min="16134" max="16134" width="17" customWidth="1"/>
    <col min="16135" max="16135" width="30.85546875" bestFit="1" customWidth="1"/>
    <col min="16136" max="16136" width="7.42578125" customWidth="1"/>
    <col min="16137" max="16137" width="15.140625" customWidth="1"/>
    <col min="16138" max="16138" width="12.85546875" customWidth="1"/>
  </cols>
  <sheetData>
    <row r="1" spans="1:10" s="16" customFormat="1" ht="15" customHeight="1" x14ac:dyDescent="0.3">
      <c r="A1" s="7" t="s">
        <v>48</v>
      </c>
      <c r="B1" s="20"/>
      <c r="C1" s="20"/>
      <c r="D1" s="21"/>
      <c r="E1" s="20"/>
      <c r="F1" s="20"/>
      <c r="G1" s="20"/>
      <c r="H1" s="20"/>
      <c r="I1" s="20"/>
      <c r="J1" s="15"/>
    </row>
    <row r="2" spans="1:10" s="16" customFormat="1" ht="9.75" customHeight="1" x14ac:dyDescent="0.25">
      <c r="A2" s="21"/>
      <c r="B2" s="20"/>
      <c r="C2" s="20"/>
      <c r="D2" s="20"/>
      <c r="E2" s="20"/>
      <c r="F2" s="20"/>
      <c r="G2" s="20"/>
      <c r="H2" s="20"/>
      <c r="I2" s="20"/>
      <c r="J2" s="15"/>
    </row>
    <row r="3" spans="1:10" s="16" customFormat="1" ht="9.75" customHeight="1" x14ac:dyDescent="0.25">
      <c r="A3" s="21"/>
      <c r="B3" s="20"/>
      <c r="C3" s="20"/>
      <c r="D3" s="20"/>
      <c r="E3" s="20"/>
      <c r="F3" s="20"/>
      <c r="G3" s="20"/>
      <c r="H3" s="20"/>
      <c r="I3" s="20"/>
      <c r="J3" s="15"/>
    </row>
    <row r="4" spans="1:10" ht="15" customHeight="1" thickBot="1" x14ac:dyDescent="0.3">
      <c r="A4" s="93" t="s">
        <v>16</v>
      </c>
      <c r="B4" s="8"/>
      <c r="C4" s="8"/>
      <c r="D4" s="8"/>
      <c r="E4" s="8"/>
      <c r="F4" s="8"/>
      <c r="G4" s="8"/>
      <c r="H4" s="8"/>
      <c r="I4" s="8"/>
      <c r="J4" s="8"/>
    </row>
    <row r="5" spans="1:10" s="19" customFormat="1" ht="15" customHeight="1" thickBot="1" x14ac:dyDescent="0.3">
      <c r="A5" s="136" t="s">
        <v>61</v>
      </c>
      <c r="B5" s="22"/>
      <c r="C5" s="22"/>
      <c r="D5" s="23"/>
      <c r="E5" s="24"/>
      <c r="F5" s="24"/>
      <c r="G5" s="93" t="s">
        <v>47</v>
      </c>
      <c r="H5" s="25"/>
      <c r="I5" s="8"/>
      <c r="J5" s="17"/>
    </row>
    <row r="6" spans="1:10" s="19" customFormat="1" ht="15" customHeight="1" thickBot="1" x14ac:dyDescent="0.3">
      <c r="A6" s="41" t="s">
        <v>62</v>
      </c>
      <c r="B6" s="27"/>
      <c r="C6" s="24"/>
      <c r="D6" s="28"/>
      <c r="E6" s="24"/>
      <c r="F6" s="24"/>
      <c r="G6" s="118" t="s">
        <v>17</v>
      </c>
      <c r="H6" s="29" t="s">
        <v>0</v>
      </c>
      <c r="I6" s="30" t="s">
        <v>2</v>
      </c>
      <c r="J6" s="17"/>
    </row>
    <row r="7" spans="1:10" s="19" customFormat="1" ht="15" customHeight="1" x14ac:dyDescent="0.25">
      <c r="A7" s="26"/>
      <c r="B7" s="31"/>
      <c r="C7" s="32"/>
      <c r="D7" s="28"/>
      <c r="E7" s="24"/>
      <c r="F7" s="24"/>
      <c r="G7" s="33">
        <v>2006</v>
      </c>
      <c r="H7" s="138"/>
      <c r="I7" s="34">
        <f>IF(B17&gt;0,D17*H7/B17,0)</f>
        <v>0</v>
      </c>
      <c r="J7" s="17"/>
    </row>
    <row r="8" spans="1:10" s="19" customFormat="1" ht="15" customHeight="1" thickBot="1" x14ac:dyDescent="0.3">
      <c r="A8" s="137" t="s">
        <v>60</v>
      </c>
      <c r="B8" s="47"/>
      <c r="C8" s="48"/>
      <c r="D8" s="49"/>
      <c r="E8" s="24"/>
      <c r="F8" s="24"/>
      <c r="G8" s="35">
        <v>2007</v>
      </c>
      <c r="H8" s="138"/>
      <c r="I8" s="36">
        <f>IF(B17&gt;0,D17*H8/B17,0)</f>
        <v>0</v>
      </c>
      <c r="J8" s="17"/>
    </row>
    <row r="9" spans="1:10" s="19" customFormat="1" ht="15" customHeight="1" x14ac:dyDescent="0.2">
      <c r="A9" s="24"/>
      <c r="B9" s="24"/>
      <c r="C9" s="24"/>
      <c r="D9" s="24"/>
      <c r="E9" s="24"/>
      <c r="F9" s="24"/>
      <c r="G9" s="37">
        <v>2008</v>
      </c>
      <c r="H9" s="138"/>
      <c r="I9" s="36">
        <f>IF(B17&gt;0,D17*H9/B17,0)</f>
        <v>0</v>
      </c>
      <c r="J9" s="17"/>
    </row>
    <row r="10" spans="1:10" s="19" customFormat="1" ht="15" customHeight="1" x14ac:dyDescent="0.25">
      <c r="A10" s="51"/>
      <c r="B10" s="25"/>
      <c r="C10" s="24"/>
      <c r="D10" s="24"/>
      <c r="E10" s="24"/>
      <c r="F10" s="24"/>
      <c r="G10" s="38" t="s">
        <v>18</v>
      </c>
      <c r="H10" s="39">
        <f>SUM(H7:H9)</f>
        <v>0</v>
      </c>
      <c r="I10" s="40">
        <f>IF(H10&gt;0,I7+I8+I9,0)</f>
        <v>0</v>
      </c>
      <c r="J10" s="17"/>
    </row>
    <row r="11" spans="1:10" s="19" customFormat="1" ht="15" customHeight="1" thickBot="1" x14ac:dyDescent="0.3">
      <c r="A11" s="93" t="s">
        <v>46</v>
      </c>
      <c r="B11" s="8"/>
      <c r="C11" s="8"/>
      <c r="D11" s="8"/>
      <c r="E11" s="24"/>
      <c r="F11" s="24"/>
      <c r="G11" s="42" t="s">
        <v>19</v>
      </c>
      <c r="H11" s="43">
        <f>B17-H10</f>
        <v>0</v>
      </c>
      <c r="I11" s="44">
        <f>D17-I10</f>
        <v>0</v>
      </c>
      <c r="J11" s="17"/>
    </row>
    <row r="12" spans="1:10" s="19" customFormat="1" ht="15" customHeight="1" thickBot="1" x14ac:dyDescent="0.25">
      <c r="A12" s="117" t="s">
        <v>43</v>
      </c>
      <c r="B12" s="52"/>
      <c r="C12" s="53"/>
      <c r="D12" s="54"/>
      <c r="E12" s="24"/>
      <c r="F12" s="24"/>
      <c r="G12" s="45">
        <v>2009</v>
      </c>
      <c r="H12" s="138"/>
      <c r="I12" s="46">
        <f>IF(H12&gt;0,(D20-I10)*(H12/(B20-H10)),0)</f>
        <v>0</v>
      </c>
      <c r="J12" s="17"/>
    </row>
    <row r="13" spans="1:10" s="19" customFormat="1" ht="15" customHeight="1" thickBot="1" x14ac:dyDescent="0.25">
      <c r="A13" s="57" t="s">
        <v>14</v>
      </c>
      <c r="B13" s="58" t="s">
        <v>0</v>
      </c>
      <c r="C13" s="58" t="s">
        <v>22</v>
      </c>
      <c r="D13" s="59" t="s">
        <v>2</v>
      </c>
      <c r="E13" s="24"/>
      <c r="F13" s="24"/>
      <c r="G13" s="38" t="s">
        <v>20</v>
      </c>
      <c r="H13" s="50">
        <f>H10+H12</f>
        <v>0</v>
      </c>
      <c r="I13" s="46">
        <f>I10+I12</f>
        <v>0</v>
      </c>
      <c r="J13" s="17"/>
    </row>
    <row r="14" spans="1:10" s="19" customFormat="1" ht="12.75" x14ac:dyDescent="0.2">
      <c r="A14" s="60" t="s">
        <v>49</v>
      </c>
      <c r="B14" s="138"/>
      <c r="C14" s="61">
        <v>203.72</v>
      </c>
      <c r="D14" s="62">
        <f>B14*C14</f>
        <v>0</v>
      </c>
      <c r="E14" s="24"/>
      <c r="F14" s="24"/>
      <c r="G14" s="42" t="s">
        <v>19</v>
      </c>
      <c r="H14" s="43">
        <f>B20-H13</f>
        <v>0</v>
      </c>
      <c r="I14" s="44">
        <f>D20-I13</f>
        <v>0</v>
      </c>
      <c r="J14" s="17"/>
    </row>
    <row r="15" spans="1:10" s="19" customFormat="1" ht="12.75" x14ac:dyDescent="0.2">
      <c r="A15" s="64" t="s">
        <v>23</v>
      </c>
      <c r="B15" s="138"/>
      <c r="C15" s="65">
        <v>101.86</v>
      </c>
      <c r="D15" s="36">
        <f t="shared" ref="D15:D22" si="0">B15*C15</f>
        <v>0</v>
      </c>
      <c r="E15" s="24"/>
      <c r="F15" s="24"/>
      <c r="G15" s="45">
        <v>2010</v>
      </c>
      <c r="H15" s="138"/>
      <c r="I15" s="46">
        <f>IF(H15&gt;0,(D23-I13)*(H15/(B23-H13)),0)</f>
        <v>0</v>
      </c>
      <c r="J15" s="17"/>
    </row>
    <row r="16" spans="1:10" s="19" customFormat="1" ht="13.5" thickBot="1" x14ac:dyDescent="0.25">
      <c r="A16" s="64" t="s">
        <v>25</v>
      </c>
      <c r="B16" s="138"/>
      <c r="C16" s="66">
        <v>71.3</v>
      </c>
      <c r="D16" s="67">
        <f t="shared" si="0"/>
        <v>0</v>
      </c>
      <c r="E16" s="24"/>
      <c r="F16" s="24"/>
      <c r="G16" s="38" t="s">
        <v>21</v>
      </c>
      <c r="H16" s="50">
        <f>H13+H15</f>
        <v>0</v>
      </c>
      <c r="I16" s="46">
        <f>I13+I15</f>
        <v>0</v>
      </c>
      <c r="J16" s="17"/>
    </row>
    <row r="17" spans="1:10" s="19" customFormat="1" ht="12.75" x14ac:dyDescent="0.2">
      <c r="A17" s="64" t="s">
        <v>26</v>
      </c>
      <c r="B17" s="69">
        <f>SUM(B14:B16)</f>
        <v>0</v>
      </c>
      <c r="C17" s="61"/>
      <c r="D17" s="62">
        <f>SUM(D14:D16)</f>
        <v>0</v>
      </c>
      <c r="E17" s="24"/>
      <c r="F17" s="24"/>
      <c r="G17" s="55" t="s">
        <v>19</v>
      </c>
      <c r="H17" s="43">
        <f>B23-H16</f>
        <v>0</v>
      </c>
      <c r="I17" s="56">
        <f>D23-I16</f>
        <v>0</v>
      </c>
      <c r="J17" s="17"/>
    </row>
    <row r="18" spans="1:10" s="19" customFormat="1" ht="12.75" x14ac:dyDescent="0.2">
      <c r="A18" s="64" t="s">
        <v>27</v>
      </c>
      <c r="B18" s="139"/>
      <c r="C18" s="65">
        <v>85.21</v>
      </c>
      <c r="D18" s="36">
        <f t="shared" si="0"/>
        <v>0</v>
      </c>
      <c r="E18" s="24"/>
      <c r="F18" s="24"/>
      <c r="G18" s="45" t="s">
        <v>71</v>
      </c>
      <c r="H18" s="138"/>
      <c r="I18" s="46">
        <f>IF(H18&gt;0,(D26-I16)*(H18/(B26-H16)),0)</f>
        <v>0</v>
      </c>
      <c r="J18" s="17"/>
    </row>
    <row r="19" spans="1:10" s="19" customFormat="1" ht="13.5" thickBot="1" x14ac:dyDescent="0.25">
      <c r="A19" s="64" t="s">
        <v>29</v>
      </c>
      <c r="B19" s="140"/>
      <c r="C19" s="66">
        <v>59.65</v>
      </c>
      <c r="D19" s="67">
        <f t="shared" si="0"/>
        <v>0</v>
      </c>
      <c r="E19" s="24"/>
      <c r="F19" s="24"/>
      <c r="G19" s="45" t="s">
        <v>72</v>
      </c>
      <c r="H19" s="138"/>
      <c r="I19" s="63">
        <f>IF(H19&gt;0,(D26-I16+D30-I18)*(H19/(B26-H16+B30-H18)),0)</f>
        <v>0</v>
      </c>
      <c r="J19" s="17"/>
    </row>
    <row r="20" spans="1:10" s="19" customFormat="1" ht="12.75" x14ac:dyDescent="0.2">
      <c r="A20" s="64" t="s">
        <v>26</v>
      </c>
      <c r="B20" s="69">
        <f>SUM(B17:B19)</f>
        <v>0</v>
      </c>
      <c r="C20" s="61"/>
      <c r="D20" s="62">
        <f>SUM(D17:D19)</f>
        <v>0</v>
      </c>
      <c r="E20" s="24"/>
      <c r="F20" s="24"/>
      <c r="G20" s="38" t="s">
        <v>24</v>
      </c>
      <c r="H20" s="50">
        <f>H16+H18+H19</f>
        <v>0</v>
      </c>
      <c r="I20" s="46">
        <f>I16+I18+I19</f>
        <v>0</v>
      </c>
      <c r="J20" s="17"/>
    </row>
    <row r="21" spans="1:10" s="19" customFormat="1" ht="12.75" x14ac:dyDescent="0.2">
      <c r="A21" s="64" t="s">
        <v>30</v>
      </c>
      <c r="B21" s="139"/>
      <c r="C21" s="65">
        <v>135.94</v>
      </c>
      <c r="D21" s="36">
        <f t="shared" si="0"/>
        <v>0</v>
      </c>
      <c r="E21" s="24"/>
      <c r="F21" s="24"/>
      <c r="G21" s="42" t="s">
        <v>19</v>
      </c>
      <c r="H21" s="68">
        <f>B26-H20+B30</f>
        <v>0</v>
      </c>
      <c r="I21" s="56">
        <f>D26-I20+D30</f>
        <v>0</v>
      </c>
      <c r="J21" s="17"/>
    </row>
    <row r="22" spans="1:10" s="19" customFormat="1" ht="13.5" thickBot="1" x14ac:dyDescent="0.25">
      <c r="A22" s="64" t="s">
        <v>32</v>
      </c>
      <c r="B22" s="140"/>
      <c r="C22" s="66">
        <v>95.16</v>
      </c>
      <c r="D22" s="67">
        <f t="shared" si="0"/>
        <v>0</v>
      </c>
      <c r="E22" s="24"/>
      <c r="F22" s="24"/>
      <c r="G22" s="45">
        <v>2012</v>
      </c>
      <c r="H22" s="138"/>
      <c r="I22" s="46">
        <f>IF(H22&gt;0,(D26-I20+D30)*(H22/(B26-H20+B30)),0)</f>
        <v>0</v>
      </c>
      <c r="J22" s="17"/>
    </row>
    <row r="23" spans="1:10" s="19" customFormat="1" ht="12.75" x14ac:dyDescent="0.2">
      <c r="A23" s="64" t="s">
        <v>26</v>
      </c>
      <c r="B23" s="72">
        <f>SUM(B20:B22)</f>
        <v>0</v>
      </c>
      <c r="C23" s="73"/>
      <c r="D23" s="40">
        <f>SUM(D20:D22)</f>
        <v>0</v>
      </c>
      <c r="E23" s="24"/>
      <c r="F23" s="24"/>
      <c r="G23" s="38" t="s">
        <v>28</v>
      </c>
      <c r="H23" s="50">
        <f>H20+H22</f>
        <v>0</v>
      </c>
      <c r="I23" s="46">
        <f>I20+I22</f>
        <v>0</v>
      </c>
      <c r="J23" s="17"/>
    </row>
    <row r="24" spans="1:10" s="19" customFormat="1" ht="12.75" x14ac:dyDescent="0.2">
      <c r="A24" s="64" t="s">
        <v>33</v>
      </c>
      <c r="B24" s="139"/>
      <c r="C24" s="74">
        <v>151.55000000000001</v>
      </c>
      <c r="D24" s="36">
        <f>B24*C24</f>
        <v>0</v>
      </c>
      <c r="E24" s="24"/>
      <c r="F24" s="24"/>
      <c r="G24" s="42" t="s">
        <v>19</v>
      </c>
      <c r="H24" s="70">
        <f>B29-H23+B30</f>
        <v>0</v>
      </c>
      <c r="I24" s="56">
        <f>D26-I23+D30</f>
        <v>0</v>
      </c>
      <c r="J24" s="17"/>
    </row>
    <row r="25" spans="1:10" s="19" customFormat="1" ht="13.5" thickBot="1" x14ac:dyDescent="0.25">
      <c r="A25" s="64" t="s">
        <v>35</v>
      </c>
      <c r="B25" s="140"/>
      <c r="C25" s="75">
        <v>106.09</v>
      </c>
      <c r="D25" s="67">
        <f>B25*C25</f>
        <v>0</v>
      </c>
      <c r="E25" s="24"/>
      <c r="F25" s="24"/>
      <c r="G25" s="45">
        <v>2013</v>
      </c>
      <c r="H25" s="138"/>
      <c r="I25" s="46">
        <f>IF(H25&gt;0,(D29-I23+D30)*(H25/(B29-H23+B30)),0)</f>
        <v>0</v>
      </c>
      <c r="J25" s="17"/>
    </row>
    <row r="26" spans="1:10" s="19" customFormat="1" ht="12.75" x14ac:dyDescent="0.2">
      <c r="A26" s="64" t="s">
        <v>26</v>
      </c>
      <c r="B26" s="69">
        <f>SUM(B23:B25)</f>
        <v>0</v>
      </c>
      <c r="C26" s="76"/>
      <c r="D26" s="62">
        <f>SUM(D23:D25)</f>
        <v>0</v>
      </c>
      <c r="E26" s="24"/>
      <c r="F26" s="24"/>
      <c r="G26" s="38" t="s">
        <v>31</v>
      </c>
      <c r="H26" s="50">
        <f>H23+H25</f>
        <v>0</v>
      </c>
      <c r="I26" s="46">
        <f>I23+I25</f>
        <v>0</v>
      </c>
      <c r="J26" s="17"/>
    </row>
    <row r="27" spans="1:10" s="19" customFormat="1" ht="12.75" x14ac:dyDescent="0.2">
      <c r="A27" s="64" t="s">
        <v>36</v>
      </c>
      <c r="B27" s="139"/>
      <c r="C27" s="74">
        <v>228.54</v>
      </c>
      <c r="D27" s="36">
        <f>B27*C27</f>
        <v>0</v>
      </c>
      <c r="E27" s="24"/>
      <c r="F27" s="24"/>
      <c r="G27" s="55" t="s">
        <v>19</v>
      </c>
      <c r="H27" s="71">
        <f>B29-H26+B30</f>
        <v>0</v>
      </c>
      <c r="I27" s="56">
        <f>D29-I26+D30</f>
        <v>0</v>
      </c>
      <c r="J27" s="18"/>
    </row>
    <row r="28" spans="1:10" s="19" customFormat="1" ht="13.5" thickBot="1" x14ac:dyDescent="0.25">
      <c r="A28" s="64" t="s">
        <v>38</v>
      </c>
      <c r="B28" s="140"/>
      <c r="C28" s="75">
        <v>159.97999999999999</v>
      </c>
      <c r="D28" s="67">
        <f>B28*C28</f>
        <v>0</v>
      </c>
      <c r="E28" s="24"/>
      <c r="F28" s="24"/>
      <c r="G28" s="45">
        <v>2014</v>
      </c>
      <c r="H28" s="138"/>
      <c r="I28" s="46">
        <f>IF(H28&gt;0,(D29-I26+D30)*(H28/(B29-H26+B30)),0)</f>
        <v>0</v>
      </c>
      <c r="J28" s="18"/>
    </row>
    <row r="29" spans="1:10" s="19" customFormat="1" ht="12.75" x14ac:dyDescent="0.2">
      <c r="A29" s="77" t="s">
        <v>26</v>
      </c>
      <c r="B29" s="78">
        <f>SUM(B26:B28)</f>
        <v>0</v>
      </c>
      <c r="C29" s="73"/>
      <c r="D29" s="40">
        <f>SUM(D26:D28)</f>
        <v>0</v>
      </c>
      <c r="E29" s="24"/>
      <c r="F29" s="24"/>
      <c r="G29" s="38" t="s">
        <v>34</v>
      </c>
      <c r="H29" s="50">
        <f>H26+H28</f>
        <v>0</v>
      </c>
      <c r="I29" s="46">
        <f>I26+I28</f>
        <v>0</v>
      </c>
      <c r="J29" s="18"/>
    </row>
    <row r="30" spans="1:10" s="19" customFormat="1" ht="12.75" x14ac:dyDescent="0.2">
      <c r="A30" s="79" t="s">
        <v>39</v>
      </c>
      <c r="B30" s="139"/>
      <c r="C30" s="74">
        <v>662.08</v>
      </c>
      <c r="D30" s="36">
        <f>B30*C30</f>
        <v>0</v>
      </c>
      <c r="E30" s="24"/>
      <c r="F30" s="24"/>
      <c r="G30" s="55" t="s">
        <v>19</v>
      </c>
      <c r="H30" s="71">
        <f>B29-H29+B30</f>
        <v>0</v>
      </c>
      <c r="I30" s="56">
        <f>D29-I29+D30</f>
        <v>0</v>
      </c>
      <c r="J30" s="18"/>
    </row>
    <row r="31" spans="1:10" s="19" customFormat="1" ht="12.75" x14ac:dyDescent="0.2">
      <c r="A31" s="79" t="s">
        <v>40</v>
      </c>
      <c r="B31" s="139"/>
      <c r="C31" s="74">
        <v>397.25</v>
      </c>
      <c r="D31" s="36">
        <f>B31*C31</f>
        <v>0</v>
      </c>
      <c r="E31" s="24"/>
      <c r="F31" s="24"/>
      <c r="G31" s="45">
        <v>2015</v>
      </c>
      <c r="H31" s="138"/>
      <c r="I31" s="46">
        <f>IF(H31&gt;0,(D29-I29+D30)*(H31/(B29-H29+B30)),0)</f>
        <v>0</v>
      </c>
      <c r="J31" s="18"/>
    </row>
    <row r="32" spans="1:10" s="19" customFormat="1" ht="13.5" thickBot="1" x14ac:dyDescent="0.25">
      <c r="A32" s="79" t="s">
        <v>42</v>
      </c>
      <c r="B32" s="140"/>
      <c r="C32" s="75">
        <v>165.52</v>
      </c>
      <c r="D32" s="67">
        <f>B32*C32</f>
        <v>0</v>
      </c>
      <c r="E32" s="24"/>
      <c r="F32" s="24"/>
      <c r="G32" s="38" t="s">
        <v>37</v>
      </c>
      <c r="H32" s="50">
        <f>H29+H31</f>
        <v>0</v>
      </c>
      <c r="I32" s="46">
        <f>I29+I31</f>
        <v>0</v>
      </c>
      <c r="J32" s="18"/>
    </row>
    <row r="33" spans="1:10" s="19" customFormat="1" ht="12.75" x14ac:dyDescent="0.2">
      <c r="A33" s="84" t="s">
        <v>26</v>
      </c>
      <c r="B33" s="85">
        <f>SUM(B29:B32)</f>
        <v>0</v>
      </c>
      <c r="C33" s="86"/>
      <c r="D33" s="40">
        <f>SUM(D29:D32)</f>
        <v>0</v>
      </c>
      <c r="E33" s="24"/>
      <c r="F33" s="24"/>
      <c r="G33" s="55" t="s">
        <v>19</v>
      </c>
      <c r="H33" s="71">
        <f>B29-H32+B30</f>
        <v>0</v>
      </c>
      <c r="I33" s="56">
        <f>D29-I32+D30</f>
        <v>0</v>
      </c>
      <c r="J33" s="18"/>
    </row>
    <row r="34" spans="1:10" s="19" customFormat="1" ht="12.75" x14ac:dyDescent="0.2">
      <c r="A34" s="79" t="str">
        <f>IF(B34&gt;0,"2016 (pris: 442,31)**","2016 (pris: 442,31)")</f>
        <v>2016 (pris: 442,31)</v>
      </c>
      <c r="B34" s="139"/>
      <c r="C34" s="74">
        <v>700.91</v>
      </c>
      <c r="D34" s="36">
        <f>B34*C34</f>
        <v>0</v>
      </c>
      <c r="E34" s="24"/>
      <c r="F34" s="24"/>
      <c r="G34" s="45" t="s">
        <v>44</v>
      </c>
      <c r="H34" s="138"/>
      <c r="I34" s="36">
        <f>IF(H34&gt;0,(D29-I32+D30)*(H34/(B29-H32+B30)),0)</f>
        <v>0</v>
      </c>
      <c r="J34" s="18"/>
    </row>
    <row r="35" spans="1:10" s="19" customFormat="1" ht="12.75" x14ac:dyDescent="0.2">
      <c r="A35" s="79" t="str">
        <f>IF(B35&gt;0,"2016 (pris:398,08)**","2016 (pris: 398,08)")</f>
        <v>2016 (pris: 398,08)</v>
      </c>
      <c r="B35" s="139"/>
      <c r="C35" s="74">
        <v>700.91</v>
      </c>
      <c r="D35" s="36">
        <f>B35*C35</f>
        <v>0</v>
      </c>
      <c r="E35" s="24"/>
      <c r="F35" s="24"/>
      <c r="G35" s="45" t="s">
        <v>45</v>
      </c>
      <c r="H35" s="138"/>
      <c r="I35" s="36">
        <f>IF(H35&gt;0,(D29-I32-I34+D30+D34+D35+D36)*(H35/(B29-H32-H34+B30+B34+B35+B36)),0)</f>
        <v>0</v>
      </c>
      <c r="J35" s="18"/>
    </row>
    <row r="36" spans="1:10" s="19" customFormat="1" ht="13.5" thickBot="1" x14ac:dyDescent="0.25">
      <c r="A36" s="79" t="str">
        <f>IF(B36&gt;0,"2016 (pris: 221,16)**","2016 (pris: 221,16)")</f>
        <v>2016 (pris: 221,16)</v>
      </c>
      <c r="B36" s="140"/>
      <c r="C36" s="75">
        <v>700.91</v>
      </c>
      <c r="D36" s="67">
        <f>B36*C36</f>
        <v>0</v>
      </c>
      <c r="E36" s="24"/>
      <c r="F36" s="24"/>
      <c r="G36" s="45" t="s">
        <v>41</v>
      </c>
      <c r="H36" s="80">
        <f>H32+H34+H35</f>
        <v>0</v>
      </c>
      <c r="I36" s="36">
        <f>I32+I34+I35</f>
        <v>0</v>
      </c>
      <c r="J36" s="18"/>
    </row>
    <row r="37" spans="1:10" s="19" customFormat="1" ht="13.5" thickBot="1" x14ac:dyDescent="0.25">
      <c r="A37" s="88" t="s">
        <v>26</v>
      </c>
      <c r="B37" s="89">
        <f>SUM(B33:B36)</f>
        <v>0</v>
      </c>
      <c r="C37" s="90"/>
      <c r="D37" s="91">
        <f>SUM(D33:D36)</f>
        <v>0</v>
      </c>
      <c r="E37" s="24"/>
      <c r="F37" s="24"/>
      <c r="G37" s="81" t="s">
        <v>50</v>
      </c>
      <c r="H37" s="82">
        <f>B37-H36</f>
        <v>0</v>
      </c>
      <c r="I37" s="83">
        <f>D37-I36</f>
        <v>0</v>
      </c>
      <c r="J37" s="18"/>
    </row>
    <row r="38" spans="1:10" s="19" customFormat="1" ht="12.75" x14ac:dyDescent="0.2">
      <c r="A38" s="92"/>
      <c r="B38" s="24"/>
      <c r="C38" s="24"/>
      <c r="D38" s="24"/>
      <c r="E38" s="24"/>
      <c r="F38" s="24"/>
      <c r="G38" s="25" t="str">
        <f>IF(H37&lt;0,"OBS - fejl i indtastningen!","")</f>
        <v/>
      </c>
      <c r="H38" s="24"/>
      <c r="I38" s="24"/>
      <c r="J38" s="18"/>
    </row>
    <row r="39" spans="1:10" s="19" customFormat="1" ht="12.75" x14ac:dyDescent="0.2">
      <c r="A39" s="24" t="s">
        <v>70</v>
      </c>
      <c r="B39" s="24"/>
      <c r="C39" s="24"/>
      <c r="D39" s="24"/>
      <c r="E39" s="24"/>
      <c r="F39" s="24"/>
      <c r="G39" s="25"/>
      <c r="H39" s="24"/>
      <c r="I39" s="24"/>
      <c r="J39" s="18"/>
    </row>
    <row r="40" spans="1:10" s="19" customFormat="1" ht="12.75" x14ac:dyDescent="0.2">
      <c r="A40" s="24" t="str">
        <f>+IF(SUM(B34:B36)&gt;0,"**I 2016 var rabatten skattepligtig. Derfor anses alle aktier fra 2016 for anskaffet til fuld pris","")</f>
        <v/>
      </c>
      <c r="B40" s="24"/>
      <c r="C40" s="24"/>
      <c r="D40" s="24"/>
      <c r="E40" s="24"/>
      <c r="F40" s="24"/>
      <c r="G40" s="25"/>
      <c r="H40" s="24"/>
      <c r="I40" s="24"/>
      <c r="J40" s="18"/>
    </row>
    <row r="41" spans="1:10" s="19" customFormat="1" ht="12.75" x14ac:dyDescent="0.2">
      <c r="A41" s="24"/>
      <c r="B41" s="87"/>
      <c r="C41" s="87"/>
      <c r="D41" s="87"/>
      <c r="E41" s="87"/>
      <c r="F41" s="87"/>
      <c r="G41" s="18" t="str">
        <f>IF(H37&lt;0,"Du har tastet salg af flere aktier, end du har i behold.","")</f>
        <v/>
      </c>
      <c r="H41" s="24"/>
      <c r="I41" s="24"/>
      <c r="J41" s="17"/>
    </row>
    <row r="42" spans="1:10" s="19" customFormat="1" ht="12.75" x14ac:dyDescent="0.2">
      <c r="A42" s="24"/>
      <c r="B42" s="24"/>
      <c r="C42" s="24"/>
      <c r="D42" s="24"/>
      <c r="E42" s="24"/>
      <c r="F42" s="24"/>
      <c r="G42" s="24"/>
      <c r="H42" s="24"/>
      <c r="I42" s="24"/>
      <c r="J42" s="17"/>
    </row>
  </sheetData>
  <sheetProtection algorithmName="SHA-512" hashValue="wx3LCVbXa7I47SpyAebfyVn/j62bo+tqH2Uy4ZqE8SIlSncn7O+vm9eaZEix0WwjszM24+lHhHbKkvdIZenMbw==" saltValue="9o/0G1WTlE8572tLlRRkog==" spinCount="100000" sheet="1" objects="1" scenarios="1"/>
  <protectedRanges>
    <protectedRange sqref="B14:B16 H7:H9 H12 H15 H18:H19 H22 H25 H28 H31 H34:H35" name="Område1_1"/>
    <protectedRange sqref="B18:B19 B21:B22 B24:B25 B27:B28 B30:B32 B34:B36" name="Område6_1"/>
  </protectedRanges>
  <dataValidations count="6">
    <dataValidation type="decimal" operator="greaterThan" allowBlank="1" showInputMessage="1" showErrorMessage="1" prompt="_x000a_" sqref="C17:C18" xr:uid="{0F063DA1-B225-4A95-9C84-96AC8264F13D}">
      <formula1>0</formula1>
    </dataValidation>
    <dataValidation type="decimal" operator="greaterThan" allowBlank="1" showInputMessage="1" showErrorMessage="1" sqref="C35" xr:uid="{E315E060-D679-43B4-957D-64407B14397B}">
      <formula1>0</formula1>
    </dataValidation>
    <dataValidation type="whole" operator="lessThanOrEqual" allowBlank="1" showInputMessage="1" showErrorMessage="1" sqref="A31:A32" xr:uid="{177FF4AF-0A20-4EB7-867E-B9517018FCCA}">
      <formula1>0</formula1>
    </dataValidation>
    <dataValidation type="whole" operator="greaterThan" allowBlank="1" showInputMessage="1" showErrorMessage="1" promptTitle="Købt antal skal være positivt" sqref="A17:A19 A21:A22 A24:A25 A38 A28:A29" xr:uid="{CBCA9E68-81F7-47E5-88C5-1FF3C39C0083}">
      <formula1>0</formula1>
    </dataValidation>
    <dataValidation type="whole" operator="greaterThanOrEqual" allowBlank="1" showInputMessage="1" showErrorMessage="1" prompt="Antal aktier må ikke være negativt_x000a_" sqref="B14:B16 H7:H9 H12 H15 H18:H19 H22 H25 H28 H31 H34:H35" xr:uid="{05A66D87-D6C5-4BAA-AFC8-24C91A385F9F}">
      <formula1>0</formula1>
    </dataValidation>
    <dataValidation type="whole" operator="greaterThanOrEqual" allowBlank="1" showInputMessage="1" showErrorMessage="1" prompt="Antal aktier må ikke være negativt" sqref="B18:B19 B21:B22 B24:B25 B27:B28 B34:B36 B30:B32" xr:uid="{5F2AA4A5-94EE-422B-B038-3FD81C1DB1C8}">
      <formula1>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 og senere</vt:lpstr>
      <vt:lpstr>Før 2017</vt:lpstr>
    </vt:vector>
  </TitlesOfParts>
  <Company>Grundfos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Røikjær Koue</dc:creator>
  <cp:lastModifiedBy>Per Højmark</cp:lastModifiedBy>
  <dcterms:created xsi:type="dcterms:W3CDTF">2023-07-03T08:30:53Z</dcterms:created>
  <dcterms:modified xsi:type="dcterms:W3CDTF">2025-04-11T10:07:39Z</dcterms:modified>
</cp:coreProperties>
</file>